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ta" sheetId="2" state="visible" r:id="rId4"/>
    <sheet name="Calendar" sheetId="3" state="visible" r:id="rId5"/>
    <sheet name="Month view" sheetId="4" state="visible" r:id="rId6"/>
    <sheet name="Lists" sheetId="5" state="hidden" r:id="rId7"/>
    <sheet name="All deadlines" sheetId="6" state="visible" r:id="rId8"/>
  </sheets>
  <definedNames>
    <definedName function="false" hidden="false" localSheetId="5" name="_xlnm.Print_Area" vbProcedure="false">'All deadlines'!$A$1:$I$539</definedName>
    <definedName function="false" hidden="false" localSheetId="5" name="_xlnm.Print_Titles" vbProcedure="false">'All deadlines'!$3:$3</definedName>
    <definedName function="false" hidden="true" localSheetId="5" name="_xlnm._FilterDatabase" vbProcedure="false">'All deadlines'!$A$3:$I$539</definedName>
    <definedName function="false" hidden="false" localSheetId="2" name="_xlnm.Print_Area" vbProcedure="false">Calendar!$B$2:$P$29</definedName>
    <definedName function="false" hidden="true" localSheetId="1" name="_xlnm._FilterDatabase" vbProcedure="false">Data!$A$1:$I$537</definedName>
    <definedName function="false" hidden="false" localSheetId="3" name="_xlnm.Print_Area" vbProcedure="false">'Month view'!$B$2:$H$75</definedName>
    <definedName function="false" hidden="false" localSheetId="3" name="_xlnm.Print_Titles" vbProcedure="false">'Month view'!$5:$5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Helper columns. Occurrence numbers each deadline within its date; Key joins the date and that number so the Calendar sheet can pull the 1st, 2nd, 3rd… item for a chosen day with INDEX/MATCH. Do not edit.</t>
        </r>
      </text>
    </comment>
  </commentList>
</comments>
</file>

<file path=xl/sharedStrings.xml><?xml version="1.0" encoding="utf-8"?>
<sst xmlns="http://schemas.openxmlformats.org/spreadsheetml/2006/main" count="3645" uniqueCount="411">
  <si>
    <t xml:space="preserve">AAC TAX CALENDAR 2026</t>
  </si>
  <si>
    <t xml:space="preserve">Alcala Abellar Chan &amp; Co., CPAs — Certified Public Accountants and Business Consultants</t>
  </si>
  <si>
    <t xml:space="preserve">Tacloban City · info@aaccocpas.com · 0995 398 9482 · aaccocpas.com/insights/tax-calendar</t>
  </si>
  <si>
    <t xml:space="preserve">Compiled 23 August 2026 · All twelve months final, reconciled against the BIR 2026 tax calendar · Latest version: aaccocpas.com/insights/tax-calendar</t>
  </si>
  <si>
    <t xml:space="preserve">How to use this workbook</t>
  </si>
  <si>
    <t xml:space="preserve">Calendar sheet — the two yellow cells are the only ones you change. Pick a month in C5 and a day in C6; the grid marks every date that carries a deadline and the panel on the right lists what falls due on the day you chose.</t>
  </si>
  <si>
    <t xml:space="preserve">Month view — every deadline in the month selected on the Calendar sheet, in date order.</t>
  </si>
  <si>
    <t xml:space="preserve">All deadlines — the full year as a flat, filterable list. Use the filter arrows on row 3 to slice by month, type, form, or status.</t>
  </si>
  <si>
    <t xml:space="preserve">Data — the source table. Everything else reads from it, so edits here flow through to every view. Columns J and K are lookup helpers; leave them alone.</t>
  </si>
  <si>
    <t xml:space="preserve">Reading the calendar grid</t>
  </si>
  <si>
    <t xml:space="preserve">Bold navy with a navy underline — the date carries a deadline published by the BIR.</t>
  </si>
  <si>
    <t xml:space="preserve">Navy fill — the day currently selected in C6.    Pale fill — today.</t>
  </si>
  <si>
    <t xml:space="preserve">Coverage and its limits</t>
  </si>
  <si>
    <t xml:space="preserve">All twelve months of 2026 are final. September to December were reconciled against the BIR 2026 tax calendar and now carry the same standing as January to August.</t>
  </si>
  <si>
    <t xml:space="preserve">Dates are shown on their statutory due date. Where that falls on a weekend, a holiday or a declared non-working day, the BIR moves the deadline to the next working day — so read the date shown as the earliest it can fall, never the latest.</t>
  </si>
  <si>
    <t xml:space="preserve">Entries whose covering period is a fiscal quarter assume the quarter ends in the month shown. Calendar-year filers can ignore those rows; fiscal-year filers should read the Covering period column, not the date alone.</t>
  </si>
  <si>
    <t xml:space="preserve">Source</t>
  </si>
  <si>
    <t xml:space="preserve">Compiled from the BIR Tax Reminder schedule at bir.gov.ph/tax-reminder and reconciled against the BIR 2026 tax calendar, 23 August 2026. 536 deadlines in total.</t>
  </si>
  <si>
    <t xml:space="preserve">This calendar is a planning guide, not a substitute for professional advice on your own obligations. Verify against BIR issuances before filing.</t>
  </si>
  <si>
    <t xml:space="preserve">A note on interactivity</t>
  </si>
  <si>
    <t xml:space="preserve">Excel cannot run a click handler without macros, so the day is chosen in cell C6 rather than by clicking a date in the grid. If you would rather click the grid itself, the same workbook can be delivered as a macro-enabled .xlsm — say the word.</t>
  </si>
  <si>
    <t xml:space="preserve">Date</t>
  </si>
  <si>
    <t xml:space="preserve">Weekday</t>
  </si>
  <si>
    <t xml:space="preserve">Month</t>
  </si>
  <si>
    <t xml:space="preserve">Type</t>
  </si>
  <si>
    <t xml:space="preserve">Form(s)</t>
  </si>
  <si>
    <t xml:space="preserve">Requirement</t>
  </si>
  <si>
    <t xml:space="preserve">Covering period</t>
  </si>
  <si>
    <t xml:space="preserve">Status</t>
  </si>
  <si>
    <t xml:space="preserve">Note</t>
  </si>
  <si>
    <t xml:space="preserve">Occurrence</t>
  </si>
  <si>
    <t xml:space="preserve">Key</t>
  </si>
  <si>
    <t xml:space="preserve">Thursday</t>
  </si>
  <si>
    <t xml:space="preserve">January</t>
  </si>
  <si>
    <t xml:space="preserve">Submission</t>
  </si>
  <si>
    <t xml:space="preserve">Consolidated Return of All Transactions based on the Reconciled Data of Stockbrokers</t>
  </si>
  <si>
    <t xml:space="preserve">December 16–31, 2025</t>
  </si>
  <si>
    <t xml:space="preserve">Published by BIR</t>
  </si>
  <si>
    <t xml:space="preserve">Engagement Letters and Renewals or Subsequent Agreements for Financial Audit by Independent CPAs</t>
  </si>
  <si>
    <t xml:space="preserve">Fiscal Year beginning March 1, 2026</t>
  </si>
  <si>
    <t xml:space="preserve">Monday</t>
  </si>
  <si>
    <t xml:space="preserve">Filing &amp; payment</t>
  </si>
  <si>
    <t xml:space="preserve">2000</t>
  </si>
  <si>
    <t xml:space="preserve">BIR Form 2000 (Monthly Documentary Stamp Tax Declaration/Return)</t>
  </si>
  <si>
    <t xml:space="preserve">Month of December 2025</t>
  </si>
  <si>
    <t xml:space="preserve">2000-OT</t>
  </si>
  <si>
    <t xml:space="preserve">BIR Form 2000-OT (Documentary Stamp Tax Declaration/Return One-Time Transactions)</t>
  </si>
  <si>
    <t xml:space="preserve">Summary Report of Certification issued by the President of the National Home Mortgage Finance Corporation (NHMFC)</t>
  </si>
  <si>
    <t xml:space="preserve">All Transcript Sheets of Official Register Books (ORBs) used by Dealers/Manufacturers/Toll Manufacturers/Assemblers/Importers of Alcohol Products, Tobacco Products, Petroleum Products, Non-Essential Goods, Sweetened Beverage Products, Mineral Products &amp; Automobiles</t>
  </si>
  <si>
    <t xml:space="preserve">Monthly e-Sales Report for All Taxpayers using CRM/POS and/or Other Similar Business Machines whose last digit of 9-digit TIN is Even Number</t>
  </si>
  <si>
    <t xml:space="preserve">Saturday</t>
  </si>
  <si>
    <t xml:space="preserve">1600-VT, 1600-PT</t>
  </si>
  <si>
    <t xml:space="preserve">BIR Form 1600-VT (Monthly Remittance Return of Value-Added Tax) and/or 1600-PT (Other Percentage Taxes Withheld) and Monthly Alphalist of Payees (MAP) – eFPS &amp; Non-eFPS Filers</t>
  </si>
  <si>
    <t xml:space="preserve">1606</t>
  </si>
  <si>
    <t xml:space="preserve">BIR Form 1606 (Withholding Tax Remittance Return for Onerous Transfer of Real Property Other Than Capital Asset Including Taxable and Exempt)</t>
  </si>
  <si>
    <t xml:space="preserve">2200-C</t>
  </si>
  <si>
    <t xml:space="preserve">BIR Form 2200-C (Excise Tax Return for Cosmetic Procedures) with Monthly Summary of Cosmetic Procedures Performed</t>
  </si>
  <si>
    <t xml:space="preserve">2200-M</t>
  </si>
  <si>
    <t xml:space="preserve">BIR Form 2200-M Excise Tax Return for the Amount of Excise Taxes Collected from Payment Made to Sellers of Metallic Minerals</t>
  </si>
  <si>
    <t xml:space="preserve">BIR Form 1600-VT (Monthly Remittance Return of Value-Added Tax) and/or 1600-PT (Other Percentage Taxes Withheld) - National Government Agencies (NGAs)</t>
  </si>
  <si>
    <t xml:space="preserve">Information Return on Releases of Refined Sugar by the Proprietor or Operator of a Sugar Refinery or Mill</t>
  </si>
  <si>
    <t xml:space="preserve">List of Buyers of Sugar Together with a Copy of Certificate of Advance Payment of VAT made by each buyer appearing in the List by a Sugar Cooperative</t>
  </si>
  <si>
    <t xml:space="preserve">Monthly e-Sales Report for All Taxpayers using CRM/POS and/or Other Similar Business Machines whose last digit of 9-digit TIN is Odd Number</t>
  </si>
  <si>
    <t xml:space="preserve">Sunday</t>
  </si>
  <si>
    <t xml:space="preserve">Filing</t>
  </si>
  <si>
    <t xml:space="preserve">1601-C</t>
  </si>
  <si>
    <t xml:space="preserve">BIR Form 1601-C (Monthly Remittance Return of Income Taxes Withheld on Compensation) – eFPS Filers under Group E</t>
  </si>
  <si>
    <t xml:space="preserve">BIR Form 1601-C (Monthly Remittance Return of Income Taxes Withheld on Compensation) – eFPS Filers under Group D</t>
  </si>
  <si>
    <t xml:space="preserve">Tuesday</t>
  </si>
  <si>
    <t xml:space="preserve">BIR Form 1601-C (Monthly Remittance Return of Income Taxes Withheld on Compensation) – eFPS Filers under Group C</t>
  </si>
  <si>
    <t xml:space="preserve">Wednesday</t>
  </si>
  <si>
    <t xml:space="preserve">BIR Form 1601-C (Monthly Remittance Return of Income Taxes Withheld on Compensation) – eFPS Filers under Group B</t>
  </si>
  <si>
    <t xml:space="preserve">BIR Form 1601-C (Monthly Remittance Return of Income Taxes Withheld on Compensation) - eFPS Filers under Group A</t>
  </si>
  <si>
    <t xml:space="preserve">BIR Form 1601-C (Monthly Remittance Return of Income Taxes Withheld on Compensation) - Non-eFPS Filers</t>
  </si>
  <si>
    <t xml:space="preserve">1702, 1702-EX, 1702-MX</t>
  </si>
  <si>
    <t xml:space="preserve">BIR Form 1702–RT/1702-EX/1702-MX</t>
  </si>
  <si>
    <t xml:space="preserve">Fiscal Year ending September 30, 2025</t>
  </si>
  <si>
    <t xml:space="preserve">1707-A</t>
  </si>
  <si>
    <t xml:space="preserve">BIR Form 1707-A (Annual Capital Gains Tax Return For Onerous Transfer of Shares of Stock Not Traded Through the Local Stock Exchange) – by Corporate Taxpayers</t>
  </si>
  <si>
    <t xml:space="preserve">BIR Form 2200-M (Excise Tax Return for Mineral Products)</t>
  </si>
  <si>
    <t xml:space="preserve">For the Quarter ending December 31, 2025</t>
  </si>
  <si>
    <t xml:space="preserve">BIR Form 1601-C (Monthly Remittance Return of Income Taxes Withheld on Compensation) - National Government Agencies (NGAs)</t>
  </si>
  <si>
    <t xml:space="preserve">Registration</t>
  </si>
  <si>
    <t xml:space="preserve">Permanently Bound Loose-Leaf Books of Accounts/Invoices and Other Accounting Records</t>
  </si>
  <si>
    <t xml:space="preserve">Calendar Year ending December 31, 2025</t>
  </si>
  <si>
    <t xml:space="preserve">List of Medical Practitioners</t>
  </si>
  <si>
    <t xml:space="preserve">Notarized Income Payee's Sworn Declaration of Gross Sales with required attachments of Individuals to the Payor or Withholding Agent</t>
  </si>
  <si>
    <t xml:space="preserve">Calendar Year 2026</t>
  </si>
  <si>
    <t xml:space="preserve">Quarterly List (with Monthly Breakdown) of Contractors of Gov't. Contracts entered into by the Provinces/Cities/Municipalities/Barangays</t>
  </si>
  <si>
    <t xml:space="preserve">Friday</t>
  </si>
  <si>
    <t xml:space="preserve">January 1-15, 2026</t>
  </si>
  <si>
    <t xml:space="preserve">1600-WP</t>
  </si>
  <si>
    <t xml:space="preserve">BIR Form 1600-WP (Remittance Return of Percentage Tax on Winnings and Prizes Withheld by Race Track Operators) – eFPS &amp; Non-eFPS Filers - Month of December 2025</t>
  </si>
  <si>
    <t xml:space="preserve">Payment</t>
  </si>
  <si>
    <t xml:space="preserve">BIR Form 1601-C (Monthly Remittance Return of Income Taxes Withheld on Compensation) – eFPS Filers under Group E, D, C, B &amp; A - Month of December 2025</t>
  </si>
  <si>
    <t xml:space="preserve">Quarterly Information on OCWs or OFWs Remittances Exempt from DST furnished by the Local Banks and Non-Bank Money Transfer Agents – For the Quarter ending December 31, 2025</t>
  </si>
  <si>
    <t xml:space="preserve">Quarterly Report of Printer – For the Quarter ending December 31, 2025</t>
  </si>
  <si>
    <t xml:space="preserve">2550-DS</t>
  </si>
  <si>
    <t xml:space="preserve">BIR Form 2550-DS (Value-Added Tax (VAT) Return for Nonresident Digital Service Provider) – eFPS &amp; Non-eFPS Filers - For the Quarter ending December 31, 2025</t>
  </si>
  <si>
    <t xml:space="preserve">2550Q</t>
  </si>
  <si>
    <t xml:space="preserve">BIR Form 2550Q (Quarterly Value-Added Tax Return) - eFPS &amp; Non-eFPS Filers – For the Quarter ending December 31, 2025</t>
  </si>
  <si>
    <t xml:space="preserve">2551Q</t>
  </si>
  <si>
    <t xml:space="preserve">BIR Form 2551Q (Quarterly Percentage Tax Return) – eFPS &amp; Non-eFPS Filers - For the Quarter ending December 31, 2025</t>
  </si>
  <si>
    <t xml:space="preserve">Quarterly Summary List of Sales/Purchases/Importations by a VAT Registered Taxpayers – Non-eFPS Filers – For the Quarter ending December 31, 2025</t>
  </si>
  <si>
    <t xml:space="preserve">Sworn Statement of Manufacturer's or Importer's Volume of Sales of each particular Brand of Alcohol Products, Tobacco Products and Sweetened Beverage Products – For the Quarter ending December 31, 2025</t>
  </si>
  <si>
    <t xml:space="preserve">1702Q</t>
  </si>
  <si>
    <t xml:space="preserve">BIR Form 1702Q (Quarterly Income Tax Return For Corporations, Partnerships and Other Non-Individual Taxpayers) and Summary Alphalist of Withholding Taxes (SAWT)</t>
  </si>
  <si>
    <t xml:space="preserve">Fiscal Quarter ending November 30, 2025</t>
  </si>
  <si>
    <t xml:space="preserve">Computerized Books of Accounts and Other Accounting Records</t>
  </si>
  <si>
    <t xml:space="preserve">1702-RT, 1702-EX, 1702-MX</t>
  </si>
  <si>
    <t xml:space="preserve">Proof of e-Filed BIR Form 1702-RT/1702-EX/1702-MX with Audited Financial Statements (AFS), 1709 (if applicable), and Other Attachments through Electronic Audited Financial Statements (eAFS)</t>
  </si>
  <si>
    <t xml:space="preserve">Soft Copies of Inventory List and Schedules stored and saved in DVD-R/USB properly labeled together with a Notarized Sworn Declaration</t>
  </si>
  <si>
    <t xml:space="preserve">Quarterly Summary List of Sales/Purchases/Importations by a VAT Registered Taxpayers - eFPS Filers</t>
  </si>
  <si>
    <t xml:space="preserve">Distribution</t>
  </si>
  <si>
    <t xml:space="preserve">2316</t>
  </si>
  <si>
    <t xml:space="preserve">BIR Form 2316 (Certificate of Compensation Payment/Tax Withheld – For Compensation Payment With or Without Tax Withheld) to the Employees</t>
  </si>
  <si>
    <t xml:space="preserve">Calendar Year 2025</t>
  </si>
  <si>
    <t xml:space="preserve">1604-C, 1604-F</t>
  </si>
  <si>
    <t xml:space="preserve">BIR Form 1604-C (Annual Information Return of Income Taxes Withheld on Compensation) and/or BIR Form 1604-F (Annual Information Return of Income Payments Subjected to Final Withholding Taxes) and Related Alphalist</t>
  </si>
  <si>
    <t xml:space="preserve">1601-EQ</t>
  </si>
  <si>
    <t xml:space="preserve">BIR Form 1601-EQ (Quarterly Remittance Return of Creditable Income Taxes Withheld-Expanded) and Quarterly Alphalist of Payees (QAP) – eFPS &amp; Non-eFPS Filers</t>
  </si>
  <si>
    <t xml:space="preserve">1601-FQ</t>
  </si>
  <si>
    <t xml:space="preserve">BIR Form 1601-FQ (Quarterly Remittance Return of Final Income Taxes Withheld) and Quarterly Alphalist of Payees (QAP) - eFPS &amp; Non-eFPS Filers</t>
  </si>
  <si>
    <t xml:space="preserve">1602Q</t>
  </si>
  <si>
    <t xml:space="preserve">BIR Form 1602Q (Quarterly Remittance Return of Final Taxes Withheld on Interest Paid on Deposits and Yield on Deposit Substitutes/Trusts/Etc.) – eFPS &amp; Non-eFPS Filers</t>
  </si>
  <si>
    <t xml:space="preserve">1603Q</t>
  </si>
  <si>
    <t xml:space="preserve">BIR Form 1603Q (Quarterly Remittance Return of Final Income Taxes Withheld on Fringe Benefits Paid to Employees Other Than Rank and File) - eFPS &amp; Non-eFPS Filers</t>
  </si>
  <si>
    <t xml:space="preserve">1621</t>
  </si>
  <si>
    <t xml:space="preserve">BIR Form 1621 (Quarterly Remittance Return of Tax Withheld on the Amount Withdrawn from Decedent's Deposit Account) – eFPS &amp; Non-eFPS Filers</t>
  </si>
  <si>
    <t xml:space="preserve">Annual Alphabetical List of Professionals/Persons who were issued Professional/Occupational Tax Receipt (PTR/OTR) by LGUs</t>
  </si>
  <si>
    <t xml:space="preserve">Annual Information by all Accredited Tax Agents/Practitioners to be submitted to RNAB/RRAB</t>
  </si>
  <si>
    <t xml:space="preserve">Taxable Year 2025</t>
  </si>
  <si>
    <t xml:space="preserve">Contract of Lease and Lessee Information Statement and Other Attachments by Lessors/Sub-Lessors of Commercial Establishments, Buildings or Spaces for Tenants</t>
  </si>
  <si>
    <t xml:space="preserve">2nd Semester of 2025</t>
  </si>
  <si>
    <t xml:space="preserve">Notarized Income Payor/Withholding Agent's Sworn Declaration with List of Payees Not Subjected To Withholding Tax</t>
  </si>
  <si>
    <t xml:space="preserve">Sworn Certification from the International Carrier stating that there is no change in the Domestic Laws of its Home Country Granting Income Tax Exemption to Philippine Carriers</t>
  </si>
  <si>
    <t xml:space="preserve">Calendar Year 2026 for Exemptions issued in 2025</t>
  </si>
  <si>
    <t xml:space="preserve">Sworn Declaration of Motels &amp; Other Similar Establishments</t>
  </si>
  <si>
    <t xml:space="preserve">Sworn Statement by Senior Citizens whose Annual Income does not exceed the poverty level as determined by NEDA thru the NSCB</t>
  </si>
  <si>
    <t xml:space="preserve">Sworn Statement by every Lessee/Concessionaire/Owner/Operator of Mines or Quarry/Processor of Minerals/Producers or Manufacturers of Mineral Products</t>
  </si>
  <si>
    <t xml:space="preserve">February</t>
  </si>
  <si>
    <t xml:space="preserve">January 16–31, 2026</t>
  </si>
  <si>
    <t xml:space="preserve">Fiscal Year beginning April 1, 2026</t>
  </si>
  <si>
    <t xml:space="preserve">Month of January 2026</t>
  </si>
  <si>
    <t xml:space="preserve">0620</t>
  </si>
  <si>
    <t xml:space="preserve">BIR Form 0620 (Monthly Remittance Form of Tax Withheld on the Amount Withdrawn from the Decedent's Deposit Account) – eFPS &amp; Non-eFPS Filers</t>
  </si>
  <si>
    <t xml:space="preserve">1601-C, 0619-E, 0619-F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</si>
  <si>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Withheld). Non-eFPS Filers</t>
  </si>
  <si>
    <t xml:space="preserve">1600-VT, 1600-PT, 1601-C</t>
  </si>
  <si>
    <t xml:space="preserve">BIR Form 1600-VT (Monthly Remittance Return of Value-Added Tax) and/or 1600-PT (Other Percentage Taxes Withheld) and BIR Form 1601-C (Monthly Remittance Return of Income Taxes Withheld on Compensation). National Government Agencies (NGAs)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</si>
  <si>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– eFPS Filers under Group E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</si>
  <si>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– eFPS Filers under Group D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</si>
  <si>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– eFPS Filers under Group C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</si>
  <si>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– eFPS Filers under Group B</t>
  </si>
  <si>
    <t xml:space="preserve">BIR Form 1702–RT/1702-EX/1702-MX – Fiscal Year ending October 31, 2025</t>
  </si>
  <si>
    <t xml:space="preserve">Fiscal Year ending October 31, 2025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</si>
  <si>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Withheld). eFPS Filers under Group A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</si>
  <si>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t>
  </si>
  <si>
    <t xml:space="preserve">Fiscal Year ending January 31, 2026</t>
  </si>
  <si>
    <t xml:space="preserve">February 1-15, 2026</t>
  </si>
  <si>
    <t xml:space="preserve">BIR Form 1600-WP (Remittance Return of Percentage Tax on Winnings and Prizes Withheld by Racetrack Operators) – eFPS &amp; Non-eFPS Filers</t>
  </si>
  <si>
    <t xml:space="preserve">BIR Form 2550-DS (Value-Added Tax (VAT) Return for Nonresident Digital Service Provider)</t>
  </si>
  <si>
    <t xml:space="preserve">Fiscal Quarter ending January 31, 2026</t>
  </si>
  <si>
    <t xml:space="preserve">BIR Form 2550Q (Quarterly Value-Added Tax Return). eFPS &amp; Non-eFPS Filers – Fiscal Quarter ending January 31, 2026</t>
  </si>
  <si>
    <t xml:space="preserve">BIR Form 2551Q (Quarterly Percentage Tax Return). eFPS &amp; Non-eFPS Filers – Fiscal Quarter ending January 31, 2026</t>
  </si>
  <si>
    <t xml:space="preserve">Quarterly Summary List of Sales/Purchases/Importations by a VAT Registered Taxpayers. Non-eFPS Filers - Fiscal Quarter ending January 31, 2026</t>
  </si>
  <si>
    <t xml:space="preserve">Sworn Statement of Manufacturer's or Importer's Volume of Sales of each particular Brand of Alcohol Products, Tobacco Products and Sweetened Beverage Products – Fiscal Quarter ending January 31, 2026</t>
  </si>
  <si>
    <t xml:space="preserve">Duplicate Copy of BIR Form 2316 (Certificate of Compensation Payment/Tax Withheld-For Compensation Payment With or Without Tax Withheld) Duly Signed by the Employees Covered by Substituted Filing – Calendar Year 2025</t>
  </si>
  <si>
    <t xml:space="preserve">March</t>
  </si>
  <si>
    <t xml:space="preserve">1604-E</t>
  </si>
  <si>
    <t xml:space="preserve">BIR Form 1604-E (Annual Information Return of Creditable Income Taxes Withheld-Expanded/Income Payments Exempt from Withholding Tax) and Related Alphalist</t>
  </si>
  <si>
    <t xml:space="preserve">BIR Form 1702Q (Quarterly Income Tax Return for Corporations, Partnerships and Other Non-Individual Taxpayers) and Summary Alphalist of Withholding Taxes (SAWT)</t>
  </si>
  <si>
    <t xml:space="preserve">Annual Alphabetical List of Taxpayers (Individual/Corporations) who were issued Provincial/City/Municipal/Barangay Permits to engage in business</t>
  </si>
  <si>
    <t xml:space="preserve">February 16 – 28, 2026</t>
  </si>
  <si>
    <t xml:space="preserve">Fiscal Year beginning May 1, 2026</t>
  </si>
  <si>
    <t xml:space="preserve">Calendar Year ending January 31, 2026</t>
  </si>
  <si>
    <t xml:space="preserve">1702</t>
  </si>
  <si>
    <t xml:space="preserve">Proof of eFiled BIR Form 1702 - RT/EX/MX with Audited Financial Statements (AFS), 1709 (if applicable), and Other Attachments through Electronic Audited Financial Statements (eAFS)</t>
  </si>
  <si>
    <t xml:space="preserve">Soft copies of the Inventory List and Schedules stored and saved in DVD-R/USB properly labeled together with Notarized Sworn Declaration</t>
  </si>
  <si>
    <t xml:space="preserve">Month of February 2026</t>
  </si>
  <si>
    <t xml:space="preserve">BIR Form 1600-VT (Monthly Remittance Return of Value-Added Tax) and/or 1600-PT (Other Percentage Taxes Withheld) and BIR Form 1601-C (Monthly Remittance Return of Income Taxes Withheld on Compensation) - National Government Agencies (NGAs)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</si>
  <si>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- Non-eFPS Filers</t>
  </si>
  <si>
    <t xml:space="preserve">BIR Form 1601-C (Monthly Remittance Return of Income Taxes Withheld on Compensation) and/or 0619-E (Monthly Remittance Form of Creditable Income Taxes Withheld-Expanded) and/or 0619-F (Monthly Remittance Form of Final Income Taxes Withheld) – eFPS Filers under Group D</t>
  </si>
  <si>
    <t xml:space="preserve">BIR Form 1601-C (Monthly Remittance Return of Income Taxes Withheld on Compensation) and/or 0619-E (Monthly Remittance Form of Creditable Income Taxes Withheld-Expanded) and/or 0619-F (Monthly Remittance Form of Final Income Taxes Withheld) – eFPS Filers under Group C</t>
  </si>
  <si>
    <t xml:space="preserve">BIR Form 1601-C (Monthly Remittance Return of Income Taxes Withheld on Compensation) and/or 0619-E (Monthly Remittance Form of Creditable Income Taxes Withheld-Expanded) and/or 0619-F (Monthly Remittance Form of Final Income Taxes Withheld) – eFPS filers under Group B</t>
  </si>
  <si>
    <t xml:space="preserve">BIR Forms 1601-C (Monthly Remittance Return of Income Taxes Withheld on Compensation) and/or 0619-E (Monthly Remittance Form of Creditable Income Taxes Withheld-Expanded) and/or 0619-F (Monthly Remittance Form of Final Income Taxes Withheld) - eFPS Filers under Group A</t>
  </si>
  <si>
    <t xml:space="preserve">BIR Form 1702 – RT/EX/MX</t>
  </si>
  <si>
    <t xml:space="preserve">Fiscal Year ending November 30, 2025</t>
  </si>
  <si>
    <t xml:space="preserve">Fiscal Year ending February 28, 2026</t>
  </si>
  <si>
    <t xml:space="preserve">March 1-15, 2026</t>
  </si>
  <si>
    <t xml:space="preserve">BIR Form 1600-WP (Remittance Return of Percentage Tax on Winnings and Prizes Withheld by Race Track Operators) - eFPS &amp; Non-eFPS Filers</t>
  </si>
  <si>
    <t xml:space="preserve">Fiscal Quarter ending February 28, 2026</t>
  </si>
  <si>
    <t xml:space="preserve">BIR Form 2550Q (Quarterly Value-Added Tax Return) - eFPS &amp; Non-eFPS Filers</t>
  </si>
  <si>
    <t xml:space="preserve">BIR Form 2551Q (Quarterly Percentage Tax Return) - eFPS &amp; Non-eFPS Filers</t>
  </si>
  <si>
    <t xml:space="preserve">Quarterly Summary Lists of Sales/Purchases/Importations by a VAT Registered Taxpayers - Non-eFPS Filers</t>
  </si>
  <si>
    <t xml:space="preserve">Sworn Statement of Manufacturer's or Importer's Volume of Sales of each particular Brand of Alcohol Products, Tobacco Products and Sweetened Beverage Products</t>
  </si>
  <si>
    <t xml:space="preserve">Proof of eFiled BIR Form 1702 – RT/EX/MX with Audited Financial Statements (AFS), 1709 (if applicable), and Other Attachments through Electronic Audited Financial Statements (eAFS)</t>
  </si>
  <si>
    <t xml:space="preserve">Soft Copies of Inventory List and Schedules stored and saved in DVD-R/USB properly labeled together with Notarized Sworn Declaration</t>
  </si>
  <si>
    <t xml:space="preserve">April</t>
  </si>
  <si>
    <t xml:space="preserve">March 16 – 31, 2026</t>
  </si>
  <si>
    <t xml:space="preserve">Fiscal Year beginning June 1, 2026</t>
  </si>
  <si>
    <t xml:space="preserve">Month of March 2026</t>
  </si>
  <si>
    <t xml:space="preserve">BIR Form 1600-VT (Monthly Remittance Return of Value-Added Tax) and or 1600-PT (Other Percentage Taxes Withheld) and Monthly Alphalist of Payees (MAP) – eFPS &amp; Non-eFPS Filers</t>
  </si>
  <si>
    <t xml:space="preserve">BIR Form 1606 – (Withholding Tax Remittance Return for Onerous Transfer of Real Property Other Than Capital Asset Including Taxable and Exempt)</t>
  </si>
  <si>
    <t xml:space="preserve">BIR Form 1702 – RT/1702-EX/1702-MX</t>
  </si>
  <si>
    <t xml:space="preserve">BIR Form 1707-A (Annual Capital Gains Tax Return For Onerous Transfer of Shares of Stock Not Traded Through the Local Stock Exchange) – by Individual &amp; Corporate Taxpayers</t>
  </si>
  <si>
    <t xml:space="preserve">For the Quarter ending March 31, 2026</t>
  </si>
  <si>
    <t xml:space="preserve">1700, 1701, 1701-MS, 1701A</t>
  </si>
  <si>
    <t xml:space="preserve">BIR Forms 1700, 1701, 1701-MS &amp; 1701A - Calendar Year ending December 31, 2025</t>
  </si>
  <si>
    <t xml:space="preserve">BIR Form 1601-C (Monthly Remittance Return of Income Taxes Withheld on Compensation) – eFPS Filers under Group E, D, C &amp; B</t>
  </si>
  <si>
    <t xml:space="preserve">Fiscal Year ending March 31, 2026</t>
  </si>
  <si>
    <t xml:space="preserve">Master List of Retired Businesses from LGU thru its Local Treasurer</t>
  </si>
  <si>
    <t xml:space="preserve">Updated Master List of newly registered taxpayers &amp; taxpayers whose business permits were renewed from LGUs thru its Local Treasurer</t>
  </si>
  <si>
    <t xml:space="preserve">Calendar Year ending December 31, 2025 and 2026 Renewals</t>
  </si>
  <si>
    <t xml:space="preserve">April 1-15, 2026</t>
  </si>
  <si>
    <t xml:space="preserve">1600 WP</t>
  </si>
  <si>
    <t xml:space="preserve">BIR Form 1600 WP (Remittance Return of Percentage Tax on Winnings and Prizes Withheld by Race Track Operators) – eFPS &amp; Non-eFPS Filers</t>
  </si>
  <si>
    <t xml:space="preserve">Quarterly Information on OCWs or OFWs Remittances Exempt from DST furnished by the Local Banks &amp; Non-Bank Money Transfer Agents</t>
  </si>
  <si>
    <t xml:space="preserve">Quarterly Report of Printer</t>
  </si>
  <si>
    <t xml:space="preserve">BIR Form 2550-DS (Value-Added Tax (VAT) Return for Nonresident Digital Service Provider) - For the Quarter ending March 31, 2026</t>
  </si>
  <si>
    <t xml:space="preserve">Quarterly Summary List of Sales/Purchases/Importations by a VAT Registered Taxpayers - Non-eFPS Filers</t>
  </si>
  <si>
    <t xml:space="preserve">BIR Form 1601-FQ (Quarterly Remittance Return of Final Income Taxes Withheld) and Quarterly Alphalist of Payees (QAP) – eFPS &amp; Non-eFPS Filers</t>
  </si>
  <si>
    <t xml:space="preserve">BIR Form 1603Q (Quarterly Remittance Return of Final Income Taxes Withheld on Fringe Benefits Paid to Employees Other Than Rank and File) – eFPS &amp; Non-eFPS Filers</t>
  </si>
  <si>
    <t xml:space="preserve">Attachments to e-Filed BIR Forms 1700, 1701, 1701-MS and 1701A</t>
  </si>
  <si>
    <t xml:space="preserve">Proof of eFiled BIR Form 1702 – RT/EX/MX with Audited Financial Statements (AFS), 1709 (if applicable), and Other Attachments through Electronic Audited Financial Statements (eAFS) or Manually</t>
  </si>
  <si>
    <t xml:space="preserve">Soft copies of Inventory List and Schedules stored and saved in DVD-R/USB properly labeled together with Notarized Sworn Declaration</t>
  </si>
  <si>
    <t xml:space="preserve">May</t>
  </si>
  <si>
    <t xml:space="preserve">Consolidated Returns of All Transactions based on the Reconciled Data of the Stockbrokers</t>
  </si>
  <si>
    <t xml:space="preserve">April 16–30, 2026</t>
  </si>
  <si>
    <t xml:space="preserve">Fiscal Year beginning July 1, 2026</t>
  </si>
  <si>
    <t xml:space="preserve">Month of April 2026</t>
  </si>
  <si>
    <t xml:space="preserve">BIR Form 1600-VT (Monthly Remittance Return of Value-Added Tax) and/or 1600-PT (Other Percentage Taxes Withheld) and Monthly Alphalist of Payees (MAP). eFPS &amp; Non-eFPS Filers</t>
  </si>
  <si>
    <t xml:space="preserve">BIR Form 1702 – RT/1702-EX/1702-MX - For Calendar Year ending December 31, 2025</t>
  </si>
  <si>
    <t xml:space="preserve">Last day for filing and payment of Annual Income Tax Returns, including its Attachments, pursuant to RMC Nos. 30-2026 and 39-2026</t>
  </si>
  <si>
    <t xml:space="preserve">BIR Forms 1700, 1701, 1701-MS &amp; 1701A – For Calendar Year ending December 31, 2025</t>
  </si>
  <si>
    <t xml:space="preserve">1701Q</t>
  </si>
  <si>
    <t xml:space="preserve">BIR Form 1701Q (Quarterly Income Tax Return For Individuals, Estates &amp; Trusts) and Summary Alphalist of Withholding Taxes (SAWT) – eFPS &amp; Non-eFPS Filers – For the Quarter ending March 31, 2026</t>
  </si>
  <si>
    <t xml:space="preserve">BIR Form 1702–RT/1702-EX/1702-MX – Fiscal Year ending January 31, 2026</t>
  </si>
  <si>
    <t xml:space="preserve">Fiscal Year ending April 30, 2026</t>
  </si>
  <si>
    <t xml:space="preserve">May 1-15, 2026</t>
  </si>
  <si>
    <t xml:space="preserve">Fiscal Quarter ending April 30, 2026</t>
  </si>
  <si>
    <t xml:space="preserve">BIR Form 2550Q (Quarterly Value-Added Tax Return). eFPS &amp; Non-eFPS Filers – Fiscal Quarter ending April 30, 2026</t>
  </si>
  <si>
    <t xml:space="preserve">BIR Form 2551Q (Quarterly Percentage Tax Return). eFPS &amp; Non-eFPS Filers</t>
  </si>
  <si>
    <t xml:space="preserve">Quarterly Summary List of Sales/Purchases/Importations by a VAT Registered Taxpayers. Non-eFPS Filers – Fiscal Quarter ending April 30, 2026</t>
  </si>
  <si>
    <t xml:space="preserve">Sworn Statement of Manufacturer's or Importer's Volume of Sales of each particular Brand of Alcohol Products, Tobacco Products and Sweetened Beverage Products – Fiscal Quarter ending April 30, 2026</t>
  </si>
  <si>
    <t xml:space="preserve">BIR Form 1702Q (Quarterly Income Tax Return For Corporations, Partnerships and Other Non-Individual Taxpayers) and Summary Alphalist of Withholding Taxes (SAWT) – For the Quarter ending March 31, 2026</t>
  </si>
  <si>
    <t xml:space="preserve">Computerized Books of Accounts and Other Accounting Records – Fiscal Year ending April 30, 2026</t>
  </si>
  <si>
    <t xml:space="preserve">Proof of eFiled BIR Form 1702–RT/1702-EX/1702-MX with Audited Financial Statements (AFS), 1709 (if applicable), and Other Attachments through Electronic Audited Financial Statements (eAFS) – Fiscal Year ending January 31, 2026</t>
  </si>
  <si>
    <t xml:space="preserve">Soft copies of Inventory List and Schedules stored and saved in DVD-R/USB properly labeled together with Notarized Sworn Declaration – Fiscal Year ending April 30, 2026</t>
  </si>
  <si>
    <t xml:space="preserve">Quarterly Summary List of Sales/Purchases/Importations by a VAT Registered Taxpayers. eFPS Filers – Fiscal Quarter ending April 30, 2026</t>
  </si>
  <si>
    <t xml:space="preserve">June</t>
  </si>
  <si>
    <t xml:space="preserve">May 16-31, 2026</t>
  </si>
  <si>
    <t xml:space="preserve">Fiscal Year beginning August 1, 2026</t>
  </si>
  <si>
    <t xml:space="preserve">Month of May 2026</t>
  </si>
  <si>
    <t xml:space="preserve">BIR Form 1600-VT (Monthly Remittance Return of Value-Added Tax) and/or 1600-PT (Other Percentage Taxes Withheld) and Monthly Alphalist of Payees (MAP) – eFPS &amp; Non-eFPS Filers – Month of May 2026</t>
  </si>
  <si>
    <t xml:space="preserve">2200M</t>
  </si>
  <si>
    <t xml:space="preserve">BIR Form 2200M Excise Tax Return for the Amount of Excise Taxes Collected from Payment Made to Sellers of Metallic Minerals</t>
  </si>
  <si>
    <t xml:space="preserve">Fiscal Year ending May 31, 2026</t>
  </si>
  <si>
    <t xml:space="preserve">June 1-15, 2026</t>
  </si>
  <si>
    <t xml:space="preserve">BIR Form 1600 WP (Remittance Return of Percentage Tax on Winnings and Prizes Withheld by Race Track Operators) – eFPS &amp; Non-eFPS Filers – Month of May 2026</t>
  </si>
  <si>
    <t xml:space="preserve">Fiscal Quarter ending May 31, 2026</t>
  </si>
  <si>
    <t xml:space="preserve">BIR Form 2550Q (Quarterly Value-Added Tax Return). eFPS &amp; Non-eFPS Filers</t>
  </si>
  <si>
    <t xml:space="preserve">Quarterly Summary List of Sales/Purchases/Importations by a VAT Registered Taxpayer. Non-eFPS Filers – Fiscal Quarter ending May 31, 2026</t>
  </si>
  <si>
    <t xml:space="preserve">Sworn Statement of Manufacturer's or Importer's Volume of Sales of each particular Brand of Alcohol Products, Tobacco Products and Sweetened Beverage Products – Fiscal Quarter ending May 31, 2026</t>
  </si>
  <si>
    <t xml:space="preserve">BIR Form 1702Q (Quarterly Income Tax Return For Corporations, Partnerships and Other Non-Individual Taxpayers) and Summary Alphalist of Withholding Taxes (SAWT) – Fiscal Quarter ending April 30, 2026</t>
  </si>
  <si>
    <t xml:space="preserve">Computerized Books of Accounts and Other Accounting Records – Fiscal Year ending May 31, 2026</t>
  </si>
  <si>
    <t xml:space="preserve">Manufacturers'/Assemblers'/Importers' Sworn Statement of each Particular Brand/Model of Automobile, Alcohol Products, Tobacco Products and Sweetened Beverage Products</t>
  </si>
  <si>
    <t xml:space="preserve">1st Semester of 2026</t>
  </si>
  <si>
    <t xml:space="preserve">Proof of eFiled BIR Form 1702–RT/1702-EX/1702-MX with Audited Financial Statements (AFS), 1709 (if applicable), and Other Attachments through Electronic Audited Financial Statements (eAFS) – Fiscal Year ending February 28, 2026</t>
  </si>
  <si>
    <t xml:space="preserve">Soft copies of Inventory List and Schedules stored and saved in DVD-R/USB properly labeled together with Notarized Sworn Declaration – Fiscal Year ending May 31, 2026</t>
  </si>
  <si>
    <t xml:space="preserve">Quarterly Summary List of Sales/Purchases/Importations by a VAT Registered Taxpayers. eFPS Filers – Fiscal Quarter ending May 31, 2026</t>
  </si>
  <si>
    <t xml:space="preserve">July</t>
  </si>
  <si>
    <t xml:space="preserve">June 16-30, 2026</t>
  </si>
  <si>
    <t xml:space="preserve">Engagement Letters and Renewals or Subsequent Agreements for Financial Audit by Independent CPAs – Fiscal Year beginning September 1, 2026</t>
  </si>
  <si>
    <t xml:space="preserve">Month of June 2026</t>
  </si>
  <si>
    <t xml:space="preserve">BIR Form 1600-VT (Monthly Remittance Return of Value-Added Tax) and/or 1600-PT (Other Percentage Taxes Withheld) and Monthly Alphalist of Payees (MAP) – eFPS &amp; Non-eFPS Filers – Month of June 2026</t>
  </si>
  <si>
    <t xml:space="preserve">BIR Form 1601-C (Monthly Remittance Return of Income Taxes Withheld on Compensation). Non-eFPS Filers</t>
  </si>
  <si>
    <t xml:space="preserve">BIR Form 1601-C (Monthly Remittance Return of Income Taxes Withheld on Compensation). eFPS Filers under Group A</t>
  </si>
  <si>
    <t xml:space="preserve">BIR Form 1702–RT/1702-EX/1702-MX – Fiscal Year ending March 31, 2026</t>
  </si>
  <si>
    <t xml:space="preserve">BIR Form 1707-A (Annual Capital Gains Tax Return for Onerous Transfer of Shares of Stock Not Traded Through the Local Stock Exchange) – by Corporate Taxpayers</t>
  </si>
  <si>
    <t xml:space="preserve">BIR Form 2200-M (Excise Tax Return for Mineral Products) – For the Quarter ending June 30, 2026</t>
  </si>
  <si>
    <t xml:space="preserve">Fiscal Year ending June 30, 2026</t>
  </si>
  <si>
    <t xml:space="preserve">List of Medical Practitioners – For the Quarter ending June 30, 2026</t>
  </si>
  <si>
    <t xml:space="preserve">Quarterly List (with Monthly Breakdown) of Contractors of Gov't. Contracts entered into by the Provinces/Cities/Municipalities/Barangays – For the Quarter ending June 30, 2026</t>
  </si>
  <si>
    <t xml:space="preserve">July 1-15, 2026</t>
  </si>
  <si>
    <t xml:space="preserve">Quarterly Information on OCWs or OFWs Remittances Exempt from DST furnished by the Local Banks &amp; Non-Bank Money Transfer Agents – For the Quarter ending June 30, 2026</t>
  </si>
  <si>
    <t xml:space="preserve">Quarterly Report of Printer – For the Quarter ending June 30, 2026</t>
  </si>
  <si>
    <t xml:space="preserve">For the Quarter ending June 30, 2026</t>
  </si>
  <si>
    <t xml:space="preserve">BIR Form 2550Q (Quarterly Value-Added Tax Return). eFPS &amp; Non-eFPS Filers – For the Quarter ending June 30, 2026</t>
  </si>
  <si>
    <t xml:space="preserve">BIR Form 2551Q (Quarterly Percentage Tax Return). eFPS &amp; Non-eFPS Filers – For the Quarter ending June 30, 2026</t>
  </si>
  <si>
    <t xml:space="preserve">Quarterly Summary List of Sales/Purchases/Importations by a VAT Registered Taxpayers. Non-eFPS Filers – For the Quarter ending June 30, 2026</t>
  </si>
  <si>
    <t xml:space="preserve">Sworn Statement of Manufacturer's or Importer's Volume of Sales of each particular Brand of Alcohol Products, Tobacco Products and Sweetened Beverage Products – For the Quarter ending June 30, 2026</t>
  </si>
  <si>
    <t xml:space="preserve">BIR Form 1702Q (Quarterly Income Tax Return For Corporations, Partnerships and Other Non-Individual Taxpayers) and Summary Alphalist of Withholding Taxes (SAWT) – Fiscal Quarter ending May 31, 2026</t>
  </si>
  <si>
    <t xml:space="preserve">Computerized Books of Accounts and Other Accounting Records – Fiscal Year ending June 30, 2026</t>
  </si>
  <si>
    <t xml:space="preserve">Proof of eFiled BIR Form 1702–RT/1702-EX/1702-MX with Audited Financial Statements (AFS), 1709 (if applicable), and Other Attachments through Electronic Audited Financial Statements (eAFS) – Fiscal Year ending March 31, 2026</t>
  </si>
  <si>
    <t xml:space="preserve">Soft Copies of Inventory List and Schedules stored and saved in DVD-R/USB properly labeled together with Notarized Sworn Declaration – Fiscal Year ending June 30, 2026</t>
  </si>
  <si>
    <t xml:space="preserve">Quarterly Summary List of Sales/Purchases/Importations by a VAT Registered Taxpayers. eFPS Filers – For the Quarter ending June 30, 2026</t>
  </si>
  <si>
    <t xml:space="preserve">BIR Form 1602Q (Quarterly Remittance Return of Final Taxes Withheld on Interest Paid on Deposits and Yield on Deposit Substitutes/Trusts/Etc.) – eFPS &amp; Non-eFPS Filers – For the Quarter ending June 30, 2026</t>
  </si>
  <si>
    <t xml:space="preserve">BIR Form 1603Q (Quarterly Remittance Return of Final Income Taxes Withheld on Fringe Benefits Paid to Employees Other Than Rank and File) – eFPS &amp; Non-eFPS Filers – For the Quarter ending June 30, 2026</t>
  </si>
  <si>
    <t xml:space="preserve">Contract of Lease and Lessee Information Statement and Other Attachments by Lessors/Sub-Lessors of Commercial Establishments, Buildings or Spaces for Tenants – 1st Semester of 2026</t>
  </si>
  <si>
    <t xml:space="preserve">Sworn Statement by every Lessee/Concessionaire/Owner or Operator of Mines &amp; Quarry/Processor of Minerals/Producer or Manufacturer of Mineral Products – 1st Semester of 2026</t>
  </si>
  <si>
    <t xml:space="preserve">August</t>
  </si>
  <si>
    <t xml:space="preserve">Consolidated Return of All Transactions based on Reconciled Data of Stockbrokers</t>
  </si>
  <si>
    <t xml:space="preserve">July 16-31, 2026</t>
  </si>
  <si>
    <t xml:space="preserve">Fiscal Year beginning October 1, 2026</t>
  </si>
  <si>
    <t xml:space="preserve">Month of July 2026</t>
  </si>
  <si>
    <t xml:space="preserve">BIR Form 2000-OT (Documentary Stamp Tax Declaration/Return One Time Transactions)</t>
  </si>
  <si>
    <t xml:space="preserve">Taxpayers in areas affected by heavy rainfall due to the Southwest Monsoon are granted an extension of filing and payment deadlines. See RMC No. 89-2026.</t>
  </si>
  <si>
    <t xml:space="preserve">BIR Form 1600-VT (Monthly Remittance Return of Value-Added Tax) and/or BIR Form 1600-PT (Other Percentage Taxes Withheld) and 1601-C (Monthly Remittance Return of Income Taxes Withheld on Compensation) - National Government Agencies (NGAs)</t>
  </si>
  <si>
    <t xml:space="preserve">BIR Form 1701Q (Quarterly Income Tax Return For Individuals, Estates &amp; Trusts) and Summary Alphalist of Withholding Taxes (SAWT) – eFPS &amp; Non-eFPS Filers</t>
  </si>
  <si>
    <t xml:space="preserve">BIR Form 1702 - RT/EX/MX</t>
  </si>
  <si>
    <t xml:space="preserve">BIR Form 1707-A (Annual Capital Gains Tax Return For Onerous Transfer of Shares of Stock Not Traded Through the Local Stock Exchange) - by Corporate Taxpayers</t>
  </si>
  <si>
    <t xml:space="preserve">Fiscal Year ending July 31, 2026</t>
  </si>
  <si>
    <t xml:space="preserve">August 1-15, 2026</t>
  </si>
  <si>
    <t xml:space="preserve">BIR Form 2550-DS (Value-Added Tax (VAT) Return for Nonresident Digital Service Provider) - Fiscal Quarter ending July 31, 2026</t>
  </si>
  <si>
    <t xml:space="preserve">Fiscal Quarter ending July 31, 2026</t>
  </si>
  <si>
    <t xml:space="preserve">BIR Form 2551Q (Quarterly Percentage Tax Return)</t>
  </si>
  <si>
    <t xml:space="preserve">September</t>
  </si>
  <si>
    <t xml:space="preserve">August 16-31, 2026</t>
  </si>
  <si>
    <t xml:space="preserve">Fiscal Year beginning November 1, 2026</t>
  </si>
  <si>
    <t xml:space="preserve">Month of August 2026</t>
  </si>
  <si>
    <t xml:space="preserve">Deadline notation: statutory due date falls on a Saturday — filing/payment moves to the next working day, Monday, 07 September 2026.</t>
  </si>
  <si>
    <t xml:space="preserve">All Transcript Sheets Official Register Books (ORBs) used by Dealers/Manufacturers/Toll Manufacturers/Assemblers/Importers of Alcohol Products, Tobacco Products, Petroleum Products, Non-Essential Goods, Sweetened Beverage Products, Mineral Products &amp; Automobiles</t>
  </si>
  <si>
    <t xml:space="preserve">Monthly Report of DST Collected and Remitted by the Government Agency</t>
  </si>
  <si>
    <t xml:space="preserve">BIR Forms 1601-C and/or 0619-E and/or 0619-F – eFPS Filers under Group E</t>
  </si>
  <si>
    <t xml:space="preserve">BIR Forms 1601-C and/or 0619-E and/or 0619-F – eFPS Filers under Group D</t>
  </si>
  <si>
    <t xml:space="preserve">Deadline notation: statutory due date falls on a Saturday — filing/payment moves to the next working day, Monday, 14 September 2026.</t>
  </si>
  <si>
    <t xml:space="preserve">BIR Forms 1601-C and/or 0619-E and/or 0619-F – eFPS Filers under Group C</t>
  </si>
  <si>
    <t xml:space="preserve">Deadline notation: statutory due date falls on a Sunday — filing/payment moves to the next working day, Monday, 14 September 2026.</t>
  </si>
  <si>
    <t xml:space="preserve">BIR Forms 1601-C and/or 0619-E and/or 0619-F – eFPS Filers under Group B</t>
  </si>
  <si>
    <t xml:space="preserve">BIR Form 1702 – RT/EX/MX with Audited Financial Statements (AFS), 1709 (if applicable), and Other Attachments</t>
  </si>
  <si>
    <t xml:space="preserve">BIR Forms 1601-C and/or 0619-E and/or 0619-F - eFPS Filers under Group A</t>
  </si>
  <si>
    <t xml:space="preserve">BIR Forms 1601-C and/or 0619-E and/or 0619-F – eFPS Filers under Group E, D, C &amp; B</t>
  </si>
  <si>
    <t xml:space="preserve">Fiscal Year ending August 31, 2026</t>
  </si>
  <si>
    <t xml:space="preserve">Monthly Summary Report/Schedule of Transferred Titled/Untitled Real Properties by City or Municipal Assessors, RDs &amp; LRAs</t>
  </si>
  <si>
    <t xml:space="preserve">Summary List of Blank OCTs/TCTs/CCTs issued to all RDs</t>
  </si>
  <si>
    <t xml:space="preserve">September 1-15, 2026</t>
  </si>
  <si>
    <t xml:space="preserve">Deadline notation: statutory due date falls on a Sunday — filing/payment moves to the next working day, Monday, 21 September 2026.</t>
  </si>
  <si>
    <t xml:space="preserve">Fiscal Quarter ending August 31, 2026</t>
  </si>
  <si>
    <t xml:space="preserve">BIR Form 2551Q (Quarterly Percentage Tax Return) – eFPS &amp; Non-eFPS Filers</t>
  </si>
  <si>
    <t xml:space="preserve">Quarterly Summary List of Sales/Purchases/Importations by a VAT Registered Taxpayer - Non-eFPS Filers</t>
  </si>
  <si>
    <t xml:space="preserve">October</t>
  </si>
  <si>
    <t xml:space="preserve">September 16-30, 2026</t>
  </si>
  <si>
    <t xml:space="preserve">Fiscal Year beginning December 1, 2026</t>
  </si>
  <si>
    <t xml:space="preserve">Month of September 2026</t>
  </si>
  <si>
    <t xml:space="preserve">Deadline notation: statutory due date falls on a Saturday — filing/payment moves to the next working day, Monday, 12 October 2026.</t>
  </si>
  <si>
    <t xml:space="preserve">BIR Form 2200-M Excise Tax Return for the Amount of Excise Taxes Collected from Payment made to Sellers of Metallic Minerals</t>
  </si>
  <si>
    <t xml:space="preserve">Monthly Report on DST Collected and Remitted by the Government Agency</t>
  </si>
  <si>
    <t xml:space="preserve">Deadline notation: statutory due date falls on a Sunday — filing/payment moves to the next working day, Monday, 12 October 2026.</t>
  </si>
  <si>
    <t xml:space="preserve">For the Quarter ending September 30, 2025</t>
  </si>
  <si>
    <t xml:space="preserve">2nd Installment of Income Tax Due for Individual Taxpayers</t>
  </si>
  <si>
    <t xml:space="preserve">Fiscal Year ending September 30, 2026</t>
  </si>
  <si>
    <t xml:space="preserve">Copy of Quarterly Updates of Assessment Roll (List of Existing Tax Declaration of Real Properties) from LGUs thru its Local Treasurer</t>
  </si>
  <si>
    <t xml:space="preserve">For the Quarter ending September 30, 2026</t>
  </si>
  <si>
    <t xml:space="preserve">Quarterly Inventory of Machines Sold</t>
  </si>
  <si>
    <t xml:space="preserve">October 1-15, 2026</t>
  </si>
  <si>
    <t xml:space="preserve">Quarterly Information on OCWs or OFWs Remittances Exempt from DST furnished by the Local Banks &amp; Non-Banks Money Transfer Agents</t>
  </si>
  <si>
    <t xml:space="preserve">Deadline notation: statutory due date falls on a Sunday — filing/payment moves to the next working day, Monday, 26 October 2026.</t>
  </si>
  <si>
    <t xml:space="preserve">Deadline notation: statutory due date falls on a Saturday — filing/payment moves to the next working day, Tuesday, 03 November 2026.</t>
  </si>
  <si>
    <t xml:space="preserve">November</t>
  </si>
  <si>
    <t xml:space="preserve">October 16-31, 2026</t>
  </si>
  <si>
    <t xml:space="preserve">Deadline notation: statutory due date falls on All Saints' Day — filing/payment moves to the next working day, Tuesday, 03 November 2026.</t>
  </si>
  <si>
    <t xml:space="preserve">Calendar Year beginning January 1, 2027</t>
  </si>
  <si>
    <t xml:space="preserve">Month of October 2026</t>
  </si>
  <si>
    <t xml:space="preserve">Deadline notation: statutory due date falls on a Sunday — filing/payment moves to the next working day, Monday, 09 November 2026.</t>
  </si>
  <si>
    <t xml:space="preserve">Deadline notation: statutory due date falls on a Saturday — filing/payment moves to the next working day, Monday, 16 November 2026.</t>
  </si>
  <si>
    <t xml:space="preserve">Deadline notation: statutory due date falls on a Sunday — filing/payment moves to the next working day, Monday, 16 November 2026.</t>
  </si>
  <si>
    <t xml:space="preserve">BIR Form 1601-C (Monthly Remittance Return of Income Taxes Withheld on Compensation) and/or 0619-E (Monthly Remittance Form of Creditable Income Taxes Withheld-Expanded) and/or 0619-F (Monthly Remittance Form of Final Income Taxes Withheld) - eFPS Filers under Group A</t>
  </si>
  <si>
    <t xml:space="preserve">Fiscal Year ending October 31, 2026</t>
  </si>
  <si>
    <t xml:space="preserve">November 1-15, 2026</t>
  </si>
  <si>
    <t xml:space="preserve">Fiscal Quarter ending October 31, 2026</t>
  </si>
  <si>
    <t xml:space="preserve">Deadline notation: statutory due date falls on a Sunday — filing/payment moves to the next working day, Tuesday, 01 December 2026.</t>
  </si>
  <si>
    <t xml:space="preserve">Deadline notation: statutory due date falls on Bonifacio Day — filing/payment moves to the next working day, Tuesday, 01 December 2026.</t>
  </si>
  <si>
    <t xml:space="preserve">Soft Copy of the Computerized Books of Accounts and Other Accounting Records</t>
  </si>
  <si>
    <t xml:space="preserve">December</t>
  </si>
  <si>
    <t xml:space="preserve">November 16-30, 2026</t>
  </si>
  <si>
    <t xml:space="preserve">Fiscal Year beginning February 1, 2027</t>
  </si>
  <si>
    <t xml:space="preserve">Month of November 2026</t>
  </si>
  <si>
    <t xml:space="preserve">Deadline notation: statutory due date falls on a Saturday — filing/payment moves to the next working day, Monday, 07 December 2026.</t>
  </si>
  <si>
    <t xml:space="preserve">Deadline notation: statutory due date falls on Immaculate Conception Day — filing/payment moves to the next working day, Wednesday, 09 December 2026.</t>
  </si>
  <si>
    <t xml:space="preserve">Deadline notation: statutory due date falls on a Saturday — filing/payment moves to the next working day, Monday, 14 December 2026.</t>
  </si>
  <si>
    <t xml:space="preserve">Deadline notation: statutory due date falls on a Sunday — filing/payment moves to the next working day, Monday, 14 December 2026.</t>
  </si>
  <si>
    <t xml:space="preserve">Fiscal Year ending November 30, 2026</t>
  </si>
  <si>
    <t xml:space="preserve">December 1-15, 2026</t>
  </si>
  <si>
    <t xml:space="preserve">Deadline notation: statutory due date falls on a Sunday — filing/payment moves to the next working day, Monday, 21 December 2026.</t>
  </si>
  <si>
    <t xml:space="preserve">Fiscal Quarter ending November 30, 2026</t>
  </si>
  <si>
    <t xml:space="preserve">Deadline notation: statutory due date falls on Christmas Day — filing/payment moves to the next working day, Monday, 28 December 2026.</t>
  </si>
  <si>
    <t xml:space="preserve">Deadline notation: statutory due date falls on Rizal Day — filing/payment moves to the next working day, Monday, 04 January 2027.</t>
  </si>
  <si>
    <t xml:space="preserve">Manufacturers'/Assemblers'/Importers' Sworn Statement of each Particular Brand/Model of Automobile, Alcohol Products, Tobacco Products and Sweetened Beverages</t>
  </si>
  <si>
    <t xml:space="preserve">2nd Semester of 2026</t>
  </si>
  <si>
    <t xml:space="preserve">Deadline notation: statutory due date falls on special non-working day — filing/payment moves to the next working day, Monday, 04 January 2027.</t>
  </si>
  <si>
    <t xml:space="preserve">Working cells — leave alone</t>
  </si>
  <si>
    <t xml:space="preserve">Day</t>
  </si>
  <si>
    <t xml:space="preserve">Sun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</si>
  <si>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</si>
  <si>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</si>
  <si>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</si>
  <si>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</si>
  <si>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</si>
  <si>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</si>
  <si>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#</t>
  </si>
  <si>
    <t xml:space="preserve">Legend</t>
  </si>
  <si>
    <t xml:space="preserve">Bold navy, navy underline</t>
  </si>
  <si>
    <t xml:space="preserve">published by the BIR</t>
  </si>
  <si>
    <t xml:space="preserve">Navy fill</t>
  </si>
  <si>
    <t xml:space="preserve">the day selected in C6</t>
  </si>
  <si>
    <t xml:space="preserve">Pale fill</t>
  </si>
  <si>
    <t xml:space="preserve">today's date</t>
  </si>
  <si>
    <t xml:space="preserve">The month follows the selector on the Calendar sheet.</t>
  </si>
  <si>
    <t xml:space="preserve">Month occurrence key (Data row order)</t>
  </si>
  <si>
    <t xml:space="preserve">Every 2026 deadline — use the filter arrows on row 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</si>
</sst>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General"/>
    <numFmt numFmtId="167" formatCode="d"/>
    <numFmt numFmtId="168" formatCode="dd\-mmm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30181"/>
      <name val="Arial"/>
      <family val="0"/>
      <charset val="1"/>
    </font>
    <font>
      <sz val="10"/>
      <color rgb="FF565A6E"/>
      <name val="Arial"/>
      <family val="0"/>
      <charset val="1"/>
    </font>
    <font>
      <sz val="9.5"/>
      <color rgb="FF565A6E"/>
      <name val="Arial"/>
      <family val="0"/>
      <charset val="1"/>
    </font>
    <font>
      <b val="true"/>
      <sz val="9"/>
      <color rgb="FF8A5A00"/>
      <name val="Arial"/>
      <family val="0"/>
      <charset val="1"/>
    </font>
    <font>
      <b val="true"/>
      <sz val="12"/>
      <color rgb="FF030181"/>
      <name val="Arial"/>
      <family val="0"/>
      <charset val="1"/>
    </font>
    <font>
      <sz val="10"/>
      <color rgb="FF1E1E21"/>
      <name val="Arial"/>
      <family val="0"/>
      <charset val="1"/>
    </font>
    <font>
      <b val="true"/>
      <sz val="9.5"/>
      <color rgb="FF8A5A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8A5A00"/>
      <name val="Arial"/>
      <family val="0"/>
      <charset val="1"/>
    </font>
    <font>
      <sz val="9.5"/>
      <color rgb="FF1E1E21"/>
      <name val="Arial"/>
      <family val="0"/>
      <charset val="1"/>
    </font>
    <font>
      <sz val="10"/>
      <name val="Arial"/>
      <family val="2"/>
    </font>
    <font>
      <b val="true"/>
      <sz val="8"/>
      <color rgb="FFC9CEE0"/>
      <name val="Arial"/>
      <family val="0"/>
      <charset val="1"/>
    </font>
    <font>
      <sz val="8"/>
      <color rgb="FFC9CEE0"/>
      <name val="Arial"/>
      <family val="0"/>
      <charset val="1"/>
    </font>
    <font>
      <b val="true"/>
      <sz val="9"/>
      <color rgb="FF565A6E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3"/>
      <color rgb="FF030181"/>
      <name val="Arial"/>
      <family val="0"/>
      <charset val="1"/>
    </font>
    <font>
      <b val="true"/>
      <sz val="8.5"/>
      <color rgb="FF565A6E"/>
      <name val="Arial"/>
      <family val="0"/>
      <charset val="1"/>
    </font>
    <font>
      <b val="true"/>
      <sz val="15"/>
      <color rgb="FF1E1E21"/>
      <name val="Arial"/>
      <family val="0"/>
      <charset val="1"/>
    </font>
    <font>
      <sz val="11"/>
      <color rgb="FF565A6E"/>
      <name val="Arial"/>
      <family val="0"/>
      <charset val="1"/>
    </font>
    <font>
      <b val="true"/>
      <sz val="9.5"/>
      <color rgb="FF030181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8.5"/>
      <color rgb="FF030181"/>
      <name val="Arial"/>
      <family val="0"/>
      <charset val="1"/>
    </font>
    <font>
      <sz val="8.5"/>
      <color rgb="FF565A6E"/>
      <name val="Arial"/>
      <family val="0"/>
      <charset val="1"/>
    </font>
    <font>
      <b val="true"/>
      <sz val="8.5"/>
      <color rgb="FF8A5A00"/>
      <name val="Arial"/>
      <family val="0"/>
      <charset val="1"/>
    </font>
    <font>
      <sz val="9"/>
      <color rgb="FFC9CEE0"/>
      <name val="Arial"/>
      <family val="0"/>
      <charset val="1"/>
    </font>
    <font>
      <b val="true"/>
      <sz val="15"/>
      <color rgb="FF030181"/>
      <name val="Arial"/>
      <family val="0"/>
      <charset val="1"/>
    </font>
    <font>
      <sz val="9"/>
      <color rgb="FF565A6E"/>
      <name val="Arial"/>
      <family val="0"/>
      <charset val="1"/>
    </font>
    <font>
      <sz val="9"/>
      <color rgb="FF1E1E2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30181"/>
        <bgColor rgb="FF000080"/>
      </patternFill>
    </fill>
    <fill>
      <patternFill patternType="solid">
        <fgColor rgb="FFFFF7CC"/>
        <bgColor rgb="FFFAF3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CEC"/>
      </left>
      <right style="thin">
        <color rgb="FFD8DCEC"/>
      </right>
      <top style="thin">
        <color rgb="FFD8DCEC"/>
      </top>
      <bottom style="thin">
        <color rgb="FFD8DC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3018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E1E2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b val="1"/>
        <color rgb="FFFFFFFF"/>
        <sz val="11"/>
      </font>
      <fill>
        <patternFill>
          <bgColor rgb="FF030181"/>
        </patternFill>
      </fill>
    </dxf>
    <dxf>
      <font>
        <name val="Arial"/>
        <charset val="1"/>
        <family val="0"/>
        <b val="1"/>
        <color rgb="FF030181"/>
        <sz val="11"/>
      </font>
      <border diagonalUp="false" diagonalDown="false">
        <left style="thin">
          <color rgb="FFD8DCEC"/>
        </left>
        <right style="thin">
          <color rgb="FFD8DCEC"/>
        </right>
        <top style="thin">
          <color rgb="FFD8DCEC"/>
        </top>
        <bottom style="thick">
          <color rgb="FF030181"/>
        </bottom>
        <diagonal/>
      </border>
    </dxf>
    <dxf>
      <font>
        <name val="Arial"/>
        <charset val="1"/>
        <family val="0"/>
        <b val="1"/>
        <color rgb="FF8A5A00"/>
        <sz val="11"/>
      </font>
      <border diagonalUp="false" diagonalDown="false">
        <left style="thin">
          <color rgb="FFD8DCEC"/>
        </left>
        <right style="thin">
          <color rgb="FFD8DCEC"/>
        </right>
        <top style="thin">
          <color rgb="FFD8DCEC"/>
        </top>
        <bottom style="thick">
          <color rgb="FF8A5A00"/>
        </bottom>
        <diagonal/>
      </border>
    </dxf>
    <dxf>
      <fill>
        <patternFill>
          <bgColor rgb="FFF1F3FB"/>
        </patternFill>
      </fill>
    </dxf>
    <dxf>
      <font>
        <name val="Arial"/>
        <charset val="1"/>
        <family val="0"/>
        <color rgb="FF8A5A00"/>
        <sz val="9"/>
      </font>
      <fill>
        <patternFill>
          <bgColor rgb="FFFAF3E6"/>
        </patternFill>
      </fill>
    </dxf>
    <dxf>
      <font>
        <name val="Arial"/>
        <charset val="1"/>
        <family val="0"/>
        <color rgb="FF8A5A00"/>
        <sz val="9"/>
      </font>
      <fill>
        <patternFill>
          <bgColor rgb="FFFAF3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30181"/>
      <rgbColor rgb="FF8A5A00"/>
      <rgbColor rgb="FF800080"/>
      <rgbColor rgb="FF008080"/>
      <rgbColor rgb="FFC0C0C0"/>
      <rgbColor rgb="FF808080"/>
      <rgbColor rgb="FF9999FF"/>
      <rgbColor rgb="FF993366"/>
      <rgbColor rgb="FFFFF7CC"/>
      <rgbColor rgb="FFF1F3FB"/>
      <rgbColor rgb="FF660066"/>
      <rgbColor rgb="FFFF8080"/>
      <rgbColor rgb="FF0066CC"/>
      <rgbColor rgb="FFC9CE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DCEC"/>
      <rgbColor rgb="FFCCFFCC"/>
      <rgbColor rgb="FFFAF3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A6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1E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4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5" customFormat="false" ht="22.35" hidden="false" customHeight="false" outlineLevel="0" collapsed="false">
      <c r="B5" s="4" t="s">
        <v>3</v>
      </c>
    </row>
    <row r="6" customFormat="false" ht="15" hidden="false" customHeight="false" outlineLevel="0" collapsed="false">
      <c r="B6" s="5" t="s">
        <v>4</v>
      </c>
    </row>
    <row r="7" customFormat="false" ht="23.85" hidden="false" customHeight="false" outlineLevel="0" collapsed="false">
      <c r="B7" s="6" t="s">
        <v>5</v>
      </c>
    </row>
    <row r="8" customFormat="false" ht="15" hidden="false" customHeight="false" outlineLevel="0" collapsed="false">
      <c r="B8" s="6" t="s">
        <v>6</v>
      </c>
    </row>
    <row r="9" customFormat="false" ht="15" hidden="false" customHeight="false" outlineLevel="0" collapsed="false">
      <c r="B9" s="6" t="s">
        <v>7</v>
      </c>
    </row>
    <row r="10" customFormat="false" ht="23.85" hidden="false" customHeight="false" outlineLevel="0" collapsed="false">
      <c r="B10" s="6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6" t="s">
        <v>10</v>
      </c>
    </row>
    <row r="15" customFormat="false" ht="15" hidden="false" customHeight="false" outlineLevel="0" collapsed="false">
      <c r="B15" s="6" t="s">
        <v>11</v>
      </c>
    </row>
    <row r="17" customFormat="false" ht="15" hidden="false" customHeight="false" outlineLevel="0" collapsed="false">
      <c r="B17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23.85" hidden="false" customHeight="false" outlineLevel="0" collapsed="false">
      <c r="B19" s="6" t="s">
        <v>14</v>
      </c>
    </row>
    <row r="20" customFormat="false" ht="23.85" hidden="false" customHeight="false" outlineLevel="0" collapsed="false">
      <c r="B20" s="6" t="s">
        <v>15</v>
      </c>
    </row>
    <row r="22" customFormat="false" ht="15" hidden="false" customHeight="false" outlineLevel="0" collapsed="false">
      <c r="B22" s="5" t="s">
        <v>16</v>
      </c>
    </row>
    <row r="23" customFormat="false" ht="23.85" hidden="false" customHeight="false" outlineLevel="0" collapsed="false">
      <c r="B23" s="6" t="s">
        <v>17</v>
      </c>
    </row>
    <row r="25" customFormat="false" ht="23.85" hidden="false" customHeight="false" outlineLevel="0" collapsed="false">
      <c r="B25" s="7" t="s">
        <v>18</v>
      </c>
    </row>
    <row r="27" customFormat="false" ht="15" hidden="false" customHeight="false" outlineLevel="0" collapsed="false">
      <c r="B27" s="5" t="s">
        <v>19</v>
      </c>
    </row>
    <row r="28" customFormat="false" ht="23.85" hidden="false" customHeight="false" outlineLevel="0" collapsed="false">
      <c r="B28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&amp;L&amp;7 &amp;K565a6eAAC Tax Calendar 2026 · Alcala Abellar Chan &amp;&amp; Co., CPAs&amp;R&amp;7 &amp;K565a6eCompiled 23 August 2026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1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72"/>
    <col collapsed="false" customWidth="true" hidden="false" outlineLevel="0" max="7" min="7" style="0" width="30"/>
    <col collapsed="false" customWidth="true" hidden="false" outlineLevel="0" max="8" min="8" style="0" width="17"/>
    <col collapsed="false" customWidth="true" hidden="false" outlineLevel="0" max="9" min="9" style="0" width="44"/>
    <col collapsed="false" customWidth="true" hidden="false" outlineLevel="0" max="10" min="10" style="0" width="11"/>
    <col collapsed="false" customWidth="true" hidden="false" outlineLevel="0" max="11" min="11" style="0" width="16"/>
  </cols>
  <sheetData>
    <row r="1" customFormat="false" ht="15" hidden="false" customHeight="false" outlineLevel="0" collapsed="false">
      <c r="A1" s="8" t="s">
        <v>21</v>
      </c>
      <c r="B1" s="8" t="s">
        <v>22</v>
      </c>
      <c r="C1" s="8" t="s">
        <v>23</v>
      </c>
      <c r="D1" s="8" t="s">
        <v>24</v>
      </c>
      <c r="E1" s="8" t="s">
        <v>25</v>
      </c>
      <c r="F1" s="8" t="s">
        <v>26</v>
      </c>
      <c r="G1" s="8" t="s">
        <v>27</v>
      </c>
      <c r="H1" s="8" t="s">
        <v>28</v>
      </c>
      <c r="I1" s="8" t="s">
        <v>29</v>
      </c>
      <c r="J1" s="8" t="s">
        <v>30</v>
      </c>
      <c r="K1" s="8" t="s">
        <v>31</v>
      </c>
      <c r="M1" s="9" t="s">
        <v>3</v>
      </c>
    </row>
    <row r="2" customFormat="false" ht="15" hidden="false" customHeight="false" outlineLevel="0" collapsed="false">
      <c r="A2" s="10" t="n">
        <v>46023</v>
      </c>
      <c r="B2" s="11" t="s">
        <v>32</v>
      </c>
      <c r="C2" s="11" t="s">
        <v>33</v>
      </c>
      <c r="D2" s="11" t="s">
        <v>34</v>
      </c>
      <c r="E2" s="11"/>
      <c r="F2" s="12" t="s">
        <v>35</v>
      </c>
      <c r="G2" s="12" t="s">
        <v>36</v>
      </c>
      <c r="H2" s="11" t="s">
        <v>37</v>
      </c>
      <c r="I2" s="12"/>
      <c r="J2" s="11" t="n">
        <f aca="false">COUNTIF($A$2:A2,A2)</f>
        <v>1</v>
      </c>
      <c r="K2" s="11" t="str">
        <f aca="false">A2&amp;"#"&amp;J2</f>
        <v>46023#1</v>
      </c>
    </row>
    <row r="3" customFormat="false" ht="23.85" hidden="false" customHeight="false" outlineLevel="0" collapsed="false">
      <c r="A3" s="10" t="n">
        <v>46023</v>
      </c>
      <c r="B3" s="11" t="s">
        <v>32</v>
      </c>
      <c r="C3" s="11" t="s">
        <v>33</v>
      </c>
      <c r="D3" s="11" t="s">
        <v>34</v>
      </c>
      <c r="E3" s="11"/>
      <c r="F3" s="12" t="s">
        <v>38</v>
      </c>
      <c r="G3" s="12" t="s">
        <v>39</v>
      </c>
      <c r="H3" s="11" t="s">
        <v>37</v>
      </c>
      <c r="I3" s="12"/>
      <c r="J3" s="11" t="n">
        <f aca="false">COUNTIF($A$2:A3,A3)</f>
        <v>2</v>
      </c>
      <c r="K3" s="11" t="str">
        <f aca="false">A3&amp;"#"&amp;J3</f>
        <v>46023#2</v>
      </c>
    </row>
    <row r="4" customFormat="false" ht="15" hidden="false" customHeight="false" outlineLevel="0" collapsed="false">
      <c r="A4" s="10" t="n">
        <v>46027</v>
      </c>
      <c r="B4" s="11" t="s">
        <v>40</v>
      </c>
      <c r="C4" s="11" t="s">
        <v>33</v>
      </c>
      <c r="D4" s="11" t="s">
        <v>41</v>
      </c>
      <c r="E4" s="11" t="s">
        <v>42</v>
      </c>
      <c r="F4" s="12" t="s">
        <v>43</v>
      </c>
      <c r="G4" s="12" t="s">
        <v>44</v>
      </c>
      <c r="H4" s="11" t="s">
        <v>37</v>
      </c>
      <c r="I4" s="12"/>
      <c r="J4" s="11" t="n">
        <f aca="false">COUNTIF($A$2:A4,A4)</f>
        <v>1</v>
      </c>
      <c r="K4" s="11" t="str">
        <f aca="false">A4&amp;"#"&amp;J4</f>
        <v>46027#1</v>
      </c>
    </row>
    <row r="5" customFormat="false" ht="23.85" hidden="false" customHeight="false" outlineLevel="0" collapsed="false">
      <c r="A5" s="10" t="n">
        <v>46027</v>
      </c>
      <c r="B5" s="11" t="s">
        <v>40</v>
      </c>
      <c r="C5" s="11" t="s">
        <v>33</v>
      </c>
      <c r="D5" s="11" t="s">
        <v>41</v>
      </c>
      <c r="E5" s="11" t="s">
        <v>45</v>
      </c>
      <c r="F5" s="12" t="s">
        <v>46</v>
      </c>
      <c r="G5" s="12" t="s">
        <v>44</v>
      </c>
      <c r="H5" s="11" t="s">
        <v>37</v>
      </c>
      <c r="I5" s="12"/>
      <c r="J5" s="11" t="n">
        <f aca="false">COUNTIF($A$2:A5,A5)</f>
        <v>2</v>
      </c>
      <c r="K5" s="11" t="str">
        <f aca="false">A5&amp;"#"&amp;J5</f>
        <v>46027#2</v>
      </c>
    </row>
    <row r="6" customFormat="false" ht="23.85" hidden="false" customHeight="false" outlineLevel="0" collapsed="false">
      <c r="A6" s="10" t="n">
        <v>46027</v>
      </c>
      <c r="B6" s="11" t="s">
        <v>40</v>
      </c>
      <c r="C6" s="11" t="s">
        <v>33</v>
      </c>
      <c r="D6" s="11" t="s">
        <v>34</v>
      </c>
      <c r="E6" s="11"/>
      <c r="F6" s="12" t="s">
        <v>47</v>
      </c>
      <c r="G6" s="12" t="s">
        <v>44</v>
      </c>
      <c r="H6" s="11" t="s">
        <v>37</v>
      </c>
      <c r="I6" s="12"/>
      <c r="J6" s="11" t="n">
        <f aca="false">COUNTIF($A$2:A6,A6)</f>
        <v>3</v>
      </c>
      <c r="K6" s="11" t="str">
        <f aca="false">A6&amp;"#"&amp;J6</f>
        <v>46027#3</v>
      </c>
    </row>
    <row r="7" customFormat="false" ht="46.25" hidden="false" customHeight="false" outlineLevel="0" collapsed="false">
      <c r="A7" s="10" t="n">
        <v>46030</v>
      </c>
      <c r="B7" s="11" t="s">
        <v>32</v>
      </c>
      <c r="C7" s="11" t="s">
        <v>33</v>
      </c>
      <c r="D7" s="11" t="s">
        <v>34</v>
      </c>
      <c r="E7" s="11"/>
      <c r="F7" s="12" t="s">
        <v>48</v>
      </c>
      <c r="G7" s="12" t="s">
        <v>44</v>
      </c>
      <c r="H7" s="11" t="s">
        <v>37</v>
      </c>
      <c r="I7" s="12"/>
      <c r="J7" s="11" t="n">
        <f aca="false">COUNTIF($A$2:A7,A7)</f>
        <v>1</v>
      </c>
      <c r="K7" s="11" t="str">
        <f aca="false">A7&amp;"#"&amp;J7</f>
        <v>46030#1</v>
      </c>
    </row>
    <row r="8" customFormat="false" ht="23.85" hidden="false" customHeight="false" outlineLevel="0" collapsed="false">
      <c r="A8" s="10" t="n">
        <v>46030</v>
      </c>
      <c r="B8" s="11" t="s">
        <v>32</v>
      </c>
      <c r="C8" s="11" t="s">
        <v>33</v>
      </c>
      <c r="D8" s="11" t="s">
        <v>34</v>
      </c>
      <c r="E8" s="11"/>
      <c r="F8" s="12" t="s">
        <v>49</v>
      </c>
      <c r="G8" s="12" t="s">
        <v>44</v>
      </c>
      <c r="H8" s="11" t="s">
        <v>37</v>
      </c>
      <c r="I8" s="12"/>
      <c r="J8" s="11" t="n">
        <f aca="false">COUNTIF($A$2:A8,A8)</f>
        <v>2</v>
      </c>
      <c r="K8" s="11" t="str">
        <f aca="false">A8&amp;"#"&amp;J8</f>
        <v>46030#2</v>
      </c>
    </row>
    <row r="9" customFormat="false" ht="35.05" hidden="false" customHeight="false" outlineLevel="0" collapsed="false">
      <c r="A9" s="10" t="n">
        <v>46032</v>
      </c>
      <c r="B9" s="11" t="s">
        <v>50</v>
      </c>
      <c r="C9" s="11" t="s">
        <v>33</v>
      </c>
      <c r="D9" s="11" t="s">
        <v>41</v>
      </c>
      <c r="E9" s="11" t="s">
        <v>51</v>
      </c>
      <c r="F9" s="12" t="s">
        <v>52</v>
      </c>
      <c r="G9" s="12" t="s">
        <v>44</v>
      </c>
      <c r="H9" s="11" t="s">
        <v>37</v>
      </c>
      <c r="I9" s="12"/>
      <c r="J9" s="11" t="n">
        <f aca="false">COUNTIF($A$2:A9,A9)</f>
        <v>1</v>
      </c>
      <c r="K9" s="11" t="str">
        <f aca="false">A9&amp;"#"&amp;J9</f>
        <v>46032#1</v>
      </c>
    </row>
    <row r="10" customFormat="false" ht="23.85" hidden="false" customHeight="false" outlineLevel="0" collapsed="false">
      <c r="A10" s="10" t="n">
        <v>46032</v>
      </c>
      <c r="B10" s="11" t="s">
        <v>50</v>
      </c>
      <c r="C10" s="11" t="s">
        <v>33</v>
      </c>
      <c r="D10" s="11" t="s">
        <v>41</v>
      </c>
      <c r="E10" s="11" t="s">
        <v>53</v>
      </c>
      <c r="F10" s="12" t="s">
        <v>54</v>
      </c>
      <c r="G10" s="12" t="s">
        <v>44</v>
      </c>
      <c r="H10" s="11" t="s">
        <v>37</v>
      </c>
      <c r="I10" s="12"/>
      <c r="J10" s="11" t="n">
        <f aca="false">COUNTIF($A$2:A10,A10)</f>
        <v>2</v>
      </c>
      <c r="K10" s="11" t="str">
        <f aca="false">A10&amp;"#"&amp;J10</f>
        <v>46032#2</v>
      </c>
    </row>
    <row r="11" customFormat="false" ht="23.85" hidden="false" customHeight="false" outlineLevel="0" collapsed="false">
      <c r="A11" s="10" t="n">
        <v>46032</v>
      </c>
      <c r="B11" s="11" t="s">
        <v>50</v>
      </c>
      <c r="C11" s="11" t="s">
        <v>33</v>
      </c>
      <c r="D11" s="11" t="s">
        <v>41</v>
      </c>
      <c r="E11" s="11" t="s">
        <v>55</v>
      </c>
      <c r="F11" s="12" t="s">
        <v>56</v>
      </c>
      <c r="G11" s="12" t="s">
        <v>44</v>
      </c>
      <c r="H11" s="11" t="s">
        <v>37</v>
      </c>
      <c r="I11" s="12"/>
      <c r="J11" s="11" t="n">
        <f aca="false">COUNTIF($A$2:A11,A11)</f>
        <v>3</v>
      </c>
      <c r="K11" s="11" t="str">
        <f aca="false">A11&amp;"#"&amp;J11</f>
        <v>46032#3</v>
      </c>
    </row>
    <row r="12" customFormat="false" ht="23.85" hidden="false" customHeight="false" outlineLevel="0" collapsed="false">
      <c r="A12" s="10" t="n">
        <v>46032</v>
      </c>
      <c r="B12" s="11" t="s">
        <v>50</v>
      </c>
      <c r="C12" s="11" t="s">
        <v>33</v>
      </c>
      <c r="D12" s="11" t="s">
        <v>41</v>
      </c>
      <c r="E12" s="11" t="s">
        <v>57</v>
      </c>
      <c r="F12" s="12" t="s">
        <v>58</v>
      </c>
      <c r="G12" s="12" t="s">
        <v>44</v>
      </c>
      <c r="H12" s="11" t="s">
        <v>37</v>
      </c>
      <c r="I12" s="12"/>
      <c r="J12" s="11" t="n">
        <f aca="false">COUNTIF($A$2:A12,A12)</f>
        <v>4</v>
      </c>
      <c r="K12" s="11" t="str">
        <f aca="false">A12&amp;"#"&amp;J12</f>
        <v>46032#4</v>
      </c>
    </row>
    <row r="13" customFormat="false" ht="23.85" hidden="false" customHeight="false" outlineLevel="0" collapsed="false">
      <c r="A13" s="10" t="n">
        <v>46032</v>
      </c>
      <c r="B13" s="11" t="s">
        <v>50</v>
      </c>
      <c r="C13" s="11" t="s">
        <v>33</v>
      </c>
      <c r="D13" s="11" t="s">
        <v>41</v>
      </c>
      <c r="E13" s="11" t="s">
        <v>51</v>
      </c>
      <c r="F13" s="12" t="s">
        <v>59</v>
      </c>
      <c r="G13" s="12" t="s">
        <v>44</v>
      </c>
      <c r="H13" s="11" t="s">
        <v>37</v>
      </c>
      <c r="I13" s="12"/>
      <c r="J13" s="11" t="n">
        <f aca="false">COUNTIF($A$2:A13,A13)</f>
        <v>5</v>
      </c>
      <c r="K13" s="11" t="str">
        <f aca="false">A13&amp;"#"&amp;J13</f>
        <v>46032#5</v>
      </c>
    </row>
    <row r="14" customFormat="false" ht="23.85" hidden="false" customHeight="false" outlineLevel="0" collapsed="false">
      <c r="A14" s="10" t="n">
        <v>46032</v>
      </c>
      <c r="B14" s="11" t="s">
        <v>50</v>
      </c>
      <c r="C14" s="11" t="s">
        <v>33</v>
      </c>
      <c r="D14" s="11" t="s">
        <v>34</v>
      </c>
      <c r="E14" s="11"/>
      <c r="F14" s="12" t="s">
        <v>60</v>
      </c>
      <c r="G14" s="12" t="s">
        <v>44</v>
      </c>
      <c r="H14" s="11" t="s">
        <v>37</v>
      </c>
      <c r="I14" s="12"/>
      <c r="J14" s="11" t="n">
        <f aca="false">COUNTIF($A$2:A14,A14)</f>
        <v>6</v>
      </c>
      <c r="K14" s="11" t="str">
        <f aca="false">A14&amp;"#"&amp;J14</f>
        <v>46032#6</v>
      </c>
    </row>
    <row r="15" customFormat="false" ht="23.85" hidden="false" customHeight="false" outlineLevel="0" collapsed="false">
      <c r="A15" s="10" t="n">
        <v>46032</v>
      </c>
      <c r="B15" s="11" t="s">
        <v>50</v>
      </c>
      <c r="C15" s="11" t="s">
        <v>33</v>
      </c>
      <c r="D15" s="11" t="s">
        <v>34</v>
      </c>
      <c r="E15" s="11"/>
      <c r="F15" s="12" t="s">
        <v>61</v>
      </c>
      <c r="G15" s="12" t="s">
        <v>44</v>
      </c>
      <c r="H15" s="11" t="s">
        <v>37</v>
      </c>
      <c r="I15" s="12"/>
      <c r="J15" s="11" t="n">
        <f aca="false">COUNTIF($A$2:A15,A15)</f>
        <v>7</v>
      </c>
      <c r="K15" s="11" t="str">
        <f aca="false">A15&amp;"#"&amp;J15</f>
        <v>46032#7</v>
      </c>
    </row>
    <row r="16" customFormat="false" ht="23.85" hidden="false" customHeight="false" outlineLevel="0" collapsed="false">
      <c r="A16" s="10" t="n">
        <v>46032</v>
      </c>
      <c r="B16" s="11" t="s">
        <v>50</v>
      </c>
      <c r="C16" s="11" t="s">
        <v>33</v>
      </c>
      <c r="D16" s="11" t="s">
        <v>34</v>
      </c>
      <c r="E16" s="11"/>
      <c r="F16" s="12" t="s">
        <v>62</v>
      </c>
      <c r="G16" s="12" t="s">
        <v>44</v>
      </c>
      <c r="H16" s="11" t="s">
        <v>37</v>
      </c>
      <c r="I16" s="12"/>
      <c r="J16" s="11" t="n">
        <f aca="false">COUNTIF($A$2:A16,A16)</f>
        <v>8</v>
      </c>
      <c r="K16" s="11" t="str">
        <f aca="false">A16&amp;"#"&amp;J16</f>
        <v>46032#8</v>
      </c>
    </row>
    <row r="17" customFormat="false" ht="23.85" hidden="false" customHeight="false" outlineLevel="0" collapsed="false">
      <c r="A17" s="10" t="n">
        <v>46033</v>
      </c>
      <c r="B17" s="11" t="s">
        <v>63</v>
      </c>
      <c r="C17" s="11" t="s">
        <v>33</v>
      </c>
      <c r="D17" s="11" t="s">
        <v>64</v>
      </c>
      <c r="E17" s="11" t="s">
        <v>65</v>
      </c>
      <c r="F17" s="12" t="s">
        <v>66</v>
      </c>
      <c r="G17" s="12" t="s">
        <v>44</v>
      </c>
      <c r="H17" s="11" t="s">
        <v>37</v>
      </c>
      <c r="I17" s="12"/>
      <c r="J17" s="11" t="n">
        <f aca="false">COUNTIF($A$2:A17,A17)</f>
        <v>1</v>
      </c>
      <c r="K17" s="11" t="str">
        <f aca="false">A17&amp;"#"&amp;J17</f>
        <v>46033#1</v>
      </c>
    </row>
    <row r="18" customFormat="false" ht="23.85" hidden="false" customHeight="false" outlineLevel="0" collapsed="false">
      <c r="A18" s="10" t="n">
        <v>46034</v>
      </c>
      <c r="B18" s="11" t="s">
        <v>40</v>
      </c>
      <c r="C18" s="11" t="s">
        <v>33</v>
      </c>
      <c r="D18" s="11" t="s">
        <v>64</v>
      </c>
      <c r="E18" s="11" t="s">
        <v>65</v>
      </c>
      <c r="F18" s="12" t="s">
        <v>67</v>
      </c>
      <c r="G18" s="12" t="s">
        <v>44</v>
      </c>
      <c r="H18" s="11" t="s">
        <v>37</v>
      </c>
      <c r="I18" s="12"/>
      <c r="J18" s="11" t="n">
        <f aca="false">COUNTIF($A$2:A18,A18)</f>
        <v>1</v>
      </c>
      <c r="K18" s="11" t="str">
        <f aca="false">A18&amp;"#"&amp;J18</f>
        <v>46034#1</v>
      </c>
    </row>
    <row r="19" customFormat="false" ht="23.85" hidden="false" customHeight="false" outlineLevel="0" collapsed="false">
      <c r="A19" s="10" t="n">
        <v>46035</v>
      </c>
      <c r="B19" s="11" t="s">
        <v>68</v>
      </c>
      <c r="C19" s="11" t="s">
        <v>33</v>
      </c>
      <c r="D19" s="11" t="s">
        <v>64</v>
      </c>
      <c r="E19" s="11" t="s">
        <v>65</v>
      </c>
      <c r="F19" s="12" t="s">
        <v>69</v>
      </c>
      <c r="G19" s="12" t="s">
        <v>44</v>
      </c>
      <c r="H19" s="11" t="s">
        <v>37</v>
      </c>
      <c r="I19" s="12"/>
      <c r="J19" s="11" t="n">
        <f aca="false">COUNTIF($A$2:A19,A19)</f>
        <v>1</v>
      </c>
      <c r="K19" s="11" t="str">
        <f aca="false">A19&amp;"#"&amp;J19</f>
        <v>46035#1</v>
      </c>
    </row>
    <row r="20" customFormat="false" ht="23.85" hidden="false" customHeight="false" outlineLevel="0" collapsed="false">
      <c r="A20" s="10" t="n">
        <v>46036</v>
      </c>
      <c r="B20" s="11" t="s">
        <v>70</v>
      </c>
      <c r="C20" s="11" t="s">
        <v>33</v>
      </c>
      <c r="D20" s="11" t="s">
        <v>64</v>
      </c>
      <c r="E20" s="11" t="s">
        <v>65</v>
      </c>
      <c r="F20" s="12" t="s">
        <v>71</v>
      </c>
      <c r="G20" s="12" t="s">
        <v>44</v>
      </c>
      <c r="H20" s="11" t="s">
        <v>37</v>
      </c>
      <c r="I20" s="12"/>
      <c r="J20" s="11" t="n">
        <f aca="false">COUNTIF($A$2:A20,A20)</f>
        <v>1</v>
      </c>
      <c r="K20" s="11" t="str">
        <f aca="false">A20&amp;"#"&amp;J20</f>
        <v>46036#1</v>
      </c>
    </row>
    <row r="21" customFormat="false" ht="23.85" hidden="false" customHeight="false" outlineLevel="0" collapsed="false">
      <c r="A21" s="10" t="n">
        <v>46037</v>
      </c>
      <c r="B21" s="11" t="s">
        <v>32</v>
      </c>
      <c r="C21" s="11" t="s">
        <v>33</v>
      </c>
      <c r="D21" s="11" t="s">
        <v>64</v>
      </c>
      <c r="E21" s="11" t="s">
        <v>65</v>
      </c>
      <c r="F21" s="12" t="s">
        <v>72</v>
      </c>
      <c r="G21" s="12" t="s">
        <v>44</v>
      </c>
      <c r="H21" s="11" t="s">
        <v>37</v>
      </c>
      <c r="I21" s="12"/>
      <c r="J21" s="11" t="n">
        <f aca="false">COUNTIF($A$2:A21,A21)</f>
        <v>1</v>
      </c>
      <c r="K21" s="11" t="str">
        <f aca="false">A21&amp;"#"&amp;J21</f>
        <v>46037#1</v>
      </c>
    </row>
    <row r="22" customFormat="false" ht="23.85" hidden="false" customHeight="false" outlineLevel="0" collapsed="false">
      <c r="A22" s="10" t="n">
        <v>46037</v>
      </c>
      <c r="B22" s="11" t="s">
        <v>32</v>
      </c>
      <c r="C22" s="11" t="s">
        <v>33</v>
      </c>
      <c r="D22" s="11" t="s">
        <v>41</v>
      </c>
      <c r="E22" s="11" t="s">
        <v>65</v>
      </c>
      <c r="F22" s="12" t="s">
        <v>73</v>
      </c>
      <c r="G22" s="12" t="s">
        <v>44</v>
      </c>
      <c r="H22" s="11" t="s">
        <v>37</v>
      </c>
      <c r="I22" s="12"/>
      <c r="J22" s="11" t="n">
        <f aca="false">COUNTIF($A$2:A22,A22)</f>
        <v>2</v>
      </c>
      <c r="K22" s="11" t="str">
        <f aca="false">A22&amp;"#"&amp;J22</f>
        <v>46037#2</v>
      </c>
    </row>
    <row r="23" customFormat="false" ht="23.85" hidden="false" customHeight="false" outlineLevel="0" collapsed="false">
      <c r="A23" s="10" t="n">
        <v>46037</v>
      </c>
      <c r="B23" s="11" t="s">
        <v>32</v>
      </c>
      <c r="C23" s="11" t="s">
        <v>33</v>
      </c>
      <c r="D23" s="11" t="s">
        <v>41</v>
      </c>
      <c r="E23" s="11" t="s">
        <v>74</v>
      </c>
      <c r="F23" s="12" t="s">
        <v>75</v>
      </c>
      <c r="G23" s="12" t="s">
        <v>76</v>
      </c>
      <c r="H23" s="11" t="s">
        <v>37</v>
      </c>
      <c r="I23" s="12"/>
      <c r="J23" s="11" t="n">
        <f aca="false">COUNTIF($A$2:A23,A23)</f>
        <v>3</v>
      </c>
      <c r="K23" s="11" t="str">
        <f aca="false">A23&amp;"#"&amp;J23</f>
        <v>46037#3</v>
      </c>
    </row>
    <row r="24" customFormat="false" ht="23.85" hidden="false" customHeight="false" outlineLevel="0" collapsed="false">
      <c r="A24" s="10" t="n">
        <v>46037</v>
      </c>
      <c r="B24" s="11" t="s">
        <v>32</v>
      </c>
      <c r="C24" s="11" t="s">
        <v>33</v>
      </c>
      <c r="D24" s="11" t="s">
        <v>41</v>
      </c>
      <c r="E24" s="11" t="s">
        <v>77</v>
      </c>
      <c r="F24" s="12" t="s">
        <v>78</v>
      </c>
      <c r="G24" s="12" t="s">
        <v>76</v>
      </c>
      <c r="H24" s="11" t="s">
        <v>37</v>
      </c>
      <c r="I24" s="12"/>
      <c r="J24" s="11" t="n">
        <f aca="false">COUNTIF($A$2:A24,A24)</f>
        <v>4</v>
      </c>
      <c r="K24" s="11" t="str">
        <f aca="false">A24&amp;"#"&amp;J24</f>
        <v>46037#4</v>
      </c>
    </row>
    <row r="25" customFormat="false" ht="23.85" hidden="false" customHeight="false" outlineLevel="0" collapsed="false">
      <c r="A25" s="10" t="n">
        <v>46037</v>
      </c>
      <c r="B25" s="11" t="s">
        <v>32</v>
      </c>
      <c r="C25" s="11" t="s">
        <v>33</v>
      </c>
      <c r="D25" s="11" t="s">
        <v>41</v>
      </c>
      <c r="E25" s="11" t="s">
        <v>57</v>
      </c>
      <c r="F25" s="12" t="s">
        <v>79</v>
      </c>
      <c r="G25" s="12" t="s">
        <v>80</v>
      </c>
      <c r="H25" s="11" t="s">
        <v>37</v>
      </c>
      <c r="I25" s="12"/>
      <c r="J25" s="11" t="n">
        <f aca="false">COUNTIF($A$2:A25,A25)</f>
        <v>5</v>
      </c>
      <c r="K25" s="11" t="str">
        <f aca="false">A25&amp;"#"&amp;J25</f>
        <v>46037#5</v>
      </c>
    </row>
    <row r="26" customFormat="false" ht="23.85" hidden="false" customHeight="false" outlineLevel="0" collapsed="false">
      <c r="A26" s="10" t="n">
        <v>46037</v>
      </c>
      <c r="B26" s="11" t="s">
        <v>32</v>
      </c>
      <c r="C26" s="11" t="s">
        <v>33</v>
      </c>
      <c r="D26" s="11" t="s">
        <v>41</v>
      </c>
      <c r="E26" s="11" t="s">
        <v>65</v>
      </c>
      <c r="F26" s="12" t="s">
        <v>81</v>
      </c>
      <c r="G26" s="12" t="s">
        <v>44</v>
      </c>
      <c r="H26" s="11" t="s">
        <v>37</v>
      </c>
      <c r="I26" s="12"/>
      <c r="J26" s="11" t="n">
        <f aca="false">COUNTIF($A$2:A26,A26)</f>
        <v>6</v>
      </c>
      <c r="K26" s="11" t="str">
        <f aca="false">A26&amp;"#"&amp;J26</f>
        <v>46037#6</v>
      </c>
    </row>
    <row r="27" customFormat="false" ht="23.85" hidden="false" customHeight="false" outlineLevel="0" collapsed="false">
      <c r="A27" s="10" t="n">
        <v>46037</v>
      </c>
      <c r="B27" s="11" t="s">
        <v>32</v>
      </c>
      <c r="C27" s="11" t="s">
        <v>33</v>
      </c>
      <c r="D27" s="11" t="s">
        <v>82</v>
      </c>
      <c r="E27" s="11"/>
      <c r="F27" s="12" t="s">
        <v>83</v>
      </c>
      <c r="G27" s="12" t="s">
        <v>84</v>
      </c>
      <c r="H27" s="11" t="s">
        <v>37</v>
      </c>
      <c r="I27" s="12"/>
      <c r="J27" s="11" t="n">
        <f aca="false">COUNTIF($A$2:A27,A27)</f>
        <v>7</v>
      </c>
      <c r="K27" s="11" t="str">
        <f aca="false">A27&amp;"#"&amp;J27</f>
        <v>46037#7</v>
      </c>
    </row>
    <row r="28" customFormat="false" ht="23.85" hidden="false" customHeight="false" outlineLevel="0" collapsed="false">
      <c r="A28" s="10" t="n">
        <v>46037</v>
      </c>
      <c r="B28" s="11" t="s">
        <v>32</v>
      </c>
      <c r="C28" s="11" t="s">
        <v>33</v>
      </c>
      <c r="D28" s="11" t="s">
        <v>34</v>
      </c>
      <c r="E28" s="11"/>
      <c r="F28" s="12" t="s">
        <v>85</v>
      </c>
      <c r="G28" s="12" t="s">
        <v>80</v>
      </c>
      <c r="H28" s="11" t="s">
        <v>37</v>
      </c>
      <c r="I28" s="12"/>
      <c r="J28" s="11" t="n">
        <f aca="false">COUNTIF($A$2:A28,A28)</f>
        <v>8</v>
      </c>
      <c r="K28" s="11" t="str">
        <f aca="false">A28&amp;"#"&amp;J28</f>
        <v>46037#8</v>
      </c>
    </row>
    <row r="29" customFormat="false" ht="23.85" hidden="false" customHeight="false" outlineLevel="0" collapsed="false">
      <c r="A29" s="10" t="n">
        <v>46037</v>
      </c>
      <c r="B29" s="11" t="s">
        <v>32</v>
      </c>
      <c r="C29" s="11" t="s">
        <v>33</v>
      </c>
      <c r="D29" s="11" t="s">
        <v>34</v>
      </c>
      <c r="E29" s="11"/>
      <c r="F29" s="12" t="s">
        <v>86</v>
      </c>
      <c r="G29" s="12" t="s">
        <v>87</v>
      </c>
      <c r="H29" s="11" t="s">
        <v>37</v>
      </c>
      <c r="I29" s="12"/>
      <c r="J29" s="11" t="n">
        <f aca="false">COUNTIF($A$2:A29,A29)</f>
        <v>9</v>
      </c>
      <c r="K29" s="11" t="str">
        <f aca="false">A29&amp;"#"&amp;J29</f>
        <v>46037#9</v>
      </c>
    </row>
    <row r="30" customFormat="false" ht="23.85" hidden="false" customHeight="false" outlineLevel="0" collapsed="false">
      <c r="A30" s="10" t="n">
        <v>46037</v>
      </c>
      <c r="B30" s="11" t="s">
        <v>32</v>
      </c>
      <c r="C30" s="11" t="s">
        <v>33</v>
      </c>
      <c r="D30" s="11" t="s">
        <v>34</v>
      </c>
      <c r="E30" s="11"/>
      <c r="F30" s="12" t="s">
        <v>88</v>
      </c>
      <c r="G30" s="12" t="s">
        <v>80</v>
      </c>
      <c r="H30" s="11" t="s">
        <v>37</v>
      </c>
      <c r="I30" s="12"/>
      <c r="J30" s="11" t="n">
        <f aca="false">COUNTIF($A$2:A30,A30)</f>
        <v>10</v>
      </c>
      <c r="K30" s="11" t="str">
        <f aca="false">A30&amp;"#"&amp;J30</f>
        <v>46037#10</v>
      </c>
    </row>
    <row r="31" customFormat="false" ht="15" hidden="false" customHeight="false" outlineLevel="0" collapsed="false">
      <c r="A31" s="10" t="n">
        <v>46038</v>
      </c>
      <c r="B31" s="11" t="s">
        <v>89</v>
      </c>
      <c r="C31" s="11" t="s">
        <v>33</v>
      </c>
      <c r="D31" s="11" t="s">
        <v>34</v>
      </c>
      <c r="E31" s="11"/>
      <c r="F31" s="12" t="s">
        <v>35</v>
      </c>
      <c r="G31" s="12" t="s">
        <v>90</v>
      </c>
      <c r="H31" s="11" t="s">
        <v>37</v>
      </c>
      <c r="I31" s="12"/>
      <c r="J31" s="11" t="n">
        <f aca="false">COUNTIF($A$2:A31,A31)</f>
        <v>1</v>
      </c>
      <c r="K31" s="11" t="str">
        <f aca="false">A31&amp;"#"&amp;J31</f>
        <v>46038#1</v>
      </c>
    </row>
    <row r="32" customFormat="false" ht="35.05" hidden="false" customHeight="false" outlineLevel="0" collapsed="false">
      <c r="A32" s="10" t="n">
        <v>46042</v>
      </c>
      <c r="B32" s="11" t="s">
        <v>68</v>
      </c>
      <c r="C32" s="11" t="s">
        <v>33</v>
      </c>
      <c r="D32" s="11" t="s">
        <v>41</v>
      </c>
      <c r="E32" s="11" t="s">
        <v>91</v>
      </c>
      <c r="F32" s="12" t="s">
        <v>92</v>
      </c>
      <c r="G32" s="12"/>
      <c r="H32" s="11" t="s">
        <v>37</v>
      </c>
      <c r="I32" s="12"/>
      <c r="J32" s="11" t="n">
        <f aca="false">COUNTIF($A$2:A32,A32)</f>
        <v>1</v>
      </c>
      <c r="K32" s="11" t="str">
        <f aca="false">A32&amp;"#"&amp;J32</f>
        <v>46042#1</v>
      </c>
    </row>
    <row r="33" customFormat="false" ht="23.85" hidden="false" customHeight="false" outlineLevel="0" collapsed="false">
      <c r="A33" s="10" t="n">
        <v>46042</v>
      </c>
      <c r="B33" s="11" t="s">
        <v>68</v>
      </c>
      <c r="C33" s="11" t="s">
        <v>33</v>
      </c>
      <c r="D33" s="11" t="s">
        <v>93</v>
      </c>
      <c r="E33" s="11" t="s">
        <v>65</v>
      </c>
      <c r="F33" s="12" t="s">
        <v>94</v>
      </c>
      <c r="G33" s="12"/>
      <c r="H33" s="11" t="s">
        <v>37</v>
      </c>
      <c r="I33" s="12"/>
      <c r="J33" s="11" t="n">
        <f aca="false">COUNTIF($A$2:A33,A33)</f>
        <v>2</v>
      </c>
      <c r="K33" s="11" t="str">
        <f aca="false">A33&amp;"#"&amp;J33</f>
        <v>46042#2</v>
      </c>
    </row>
    <row r="34" customFormat="false" ht="35.05" hidden="false" customHeight="false" outlineLevel="0" collapsed="false">
      <c r="A34" s="10" t="n">
        <v>46042</v>
      </c>
      <c r="B34" s="11" t="s">
        <v>68</v>
      </c>
      <c r="C34" s="11" t="s">
        <v>33</v>
      </c>
      <c r="D34" s="11" t="s">
        <v>34</v>
      </c>
      <c r="E34" s="11"/>
      <c r="F34" s="12" t="s">
        <v>95</v>
      </c>
      <c r="G34" s="12"/>
      <c r="H34" s="11" t="s">
        <v>37</v>
      </c>
      <c r="I34" s="12"/>
      <c r="J34" s="11" t="n">
        <f aca="false">COUNTIF($A$2:A34,A34)</f>
        <v>3</v>
      </c>
      <c r="K34" s="11" t="str">
        <f aca="false">A34&amp;"#"&amp;J34</f>
        <v>46042#3</v>
      </c>
    </row>
    <row r="35" customFormat="false" ht="15" hidden="false" customHeight="false" outlineLevel="0" collapsed="false">
      <c r="A35" s="10" t="n">
        <v>46042</v>
      </c>
      <c r="B35" s="11" t="s">
        <v>68</v>
      </c>
      <c r="C35" s="11" t="s">
        <v>33</v>
      </c>
      <c r="D35" s="11" t="s">
        <v>34</v>
      </c>
      <c r="E35" s="11"/>
      <c r="F35" s="12" t="s">
        <v>96</v>
      </c>
      <c r="G35" s="12"/>
      <c r="H35" s="11" t="s">
        <v>37</v>
      </c>
      <c r="I35" s="12"/>
      <c r="J35" s="11" t="n">
        <f aca="false">COUNTIF($A$2:A35,A35)</f>
        <v>4</v>
      </c>
      <c r="K35" s="11" t="str">
        <f aca="false">A35&amp;"#"&amp;J35</f>
        <v>46042#4</v>
      </c>
    </row>
    <row r="36" customFormat="false" ht="23.85" hidden="false" customHeight="false" outlineLevel="0" collapsed="false">
      <c r="A36" s="10" t="n">
        <v>46047</v>
      </c>
      <c r="B36" s="11" t="s">
        <v>63</v>
      </c>
      <c r="C36" s="11" t="s">
        <v>33</v>
      </c>
      <c r="D36" s="11" t="s">
        <v>41</v>
      </c>
      <c r="E36" s="11" t="s">
        <v>97</v>
      </c>
      <c r="F36" s="12" t="s">
        <v>98</v>
      </c>
      <c r="G36" s="12"/>
      <c r="H36" s="11" t="s">
        <v>37</v>
      </c>
      <c r="I36" s="12"/>
      <c r="J36" s="11" t="n">
        <f aca="false">COUNTIF($A$2:A36,A36)</f>
        <v>1</v>
      </c>
      <c r="K36" s="11" t="str">
        <f aca="false">A36&amp;"#"&amp;J36</f>
        <v>46047#1</v>
      </c>
    </row>
    <row r="37" customFormat="false" ht="23.85" hidden="false" customHeight="false" outlineLevel="0" collapsed="false">
      <c r="A37" s="10" t="n">
        <v>46047</v>
      </c>
      <c r="B37" s="11" t="s">
        <v>63</v>
      </c>
      <c r="C37" s="11" t="s">
        <v>33</v>
      </c>
      <c r="D37" s="11" t="s">
        <v>41</v>
      </c>
      <c r="E37" s="11" t="s">
        <v>99</v>
      </c>
      <c r="F37" s="12" t="s">
        <v>100</v>
      </c>
      <c r="G37" s="12"/>
      <c r="H37" s="11" t="s">
        <v>37</v>
      </c>
      <c r="I37" s="12"/>
      <c r="J37" s="11" t="n">
        <f aca="false">COUNTIF($A$2:A37,A37)</f>
        <v>2</v>
      </c>
      <c r="K37" s="11" t="str">
        <f aca="false">A37&amp;"#"&amp;J37</f>
        <v>46047#2</v>
      </c>
    </row>
    <row r="38" customFormat="false" ht="23.85" hidden="false" customHeight="false" outlineLevel="0" collapsed="false">
      <c r="A38" s="10" t="n">
        <v>46047</v>
      </c>
      <c r="B38" s="11" t="s">
        <v>63</v>
      </c>
      <c r="C38" s="11" t="s">
        <v>33</v>
      </c>
      <c r="D38" s="11" t="s">
        <v>41</v>
      </c>
      <c r="E38" s="11" t="s">
        <v>101</v>
      </c>
      <c r="F38" s="12" t="s">
        <v>102</v>
      </c>
      <c r="G38" s="12"/>
      <c r="H38" s="11" t="s">
        <v>37</v>
      </c>
      <c r="I38" s="12"/>
      <c r="J38" s="11" t="n">
        <f aca="false">COUNTIF($A$2:A38,A38)</f>
        <v>3</v>
      </c>
      <c r="K38" s="11" t="str">
        <f aca="false">A38&amp;"#"&amp;J38</f>
        <v>46047#3</v>
      </c>
    </row>
    <row r="39" customFormat="false" ht="23.85" hidden="false" customHeight="false" outlineLevel="0" collapsed="false">
      <c r="A39" s="10" t="n">
        <v>46047</v>
      </c>
      <c r="B39" s="11" t="s">
        <v>63</v>
      </c>
      <c r="C39" s="11" t="s">
        <v>33</v>
      </c>
      <c r="D39" s="11" t="s">
        <v>34</v>
      </c>
      <c r="E39" s="11"/>
      <c r="F39" s="12" t="s">
        <v>103</v>
      </c>
      <c r="G39" s="12"/>
      <c r="H39" s="11" t="s">
        <v>37</v>
      </c>
      <c r="I39" s="12"/>
      <c r="J39" s="11" t="n">
        <f aca="false">COUNTIF($A$2:A39,A39)</f>
        <v>4</v>
      </c>
      <c r="K39" s="11" t="str">
        <f aca="false">A39&amp;"#"&amp;J39</f>
        <v>46047#4</v>
      </c>
    </row>
    <row r="40" customFormat="false" ht="35.05" hidden="false" customHeight="false" outlineLevel="0" collapsed="false">
      <c r="A40" s="10" t="n">
        <v>46047</v>
      </c>
      <c r="B40" s="11" t="s">
        <v>63</v>
      </c>
      <c r="C40" s="11" t="s">
        <v>33</v>
      </c>
      <c r="D40" s="11" t="s">
        <v>34</v>
      </c>
      <c r="E40" s="11"/>
      <c r="F40" s="12" t="s">
        <v>104</v>
      </c>
      <c r="G40" s="12"/>
      <c r="H40" s="11" t="s">
        <v>37</v>
      </c>
      <c r="I40" s="12"/>
      <c r="J40" s="11" t="n">
        <f aca="false">COUNTIF($A$2:A40,A40)</f>
        <v>5</v>
      </c>
      <c r="K40" s="11" t="str">
        <f aca="false">A40&amp;"#"&amp;J40</f>
        <v>46047#5</v>
      </c>
    </row>
    <row r="41" customFormat="false" ht="23.85" hidden="false" customHeight="false" outlineLevel="0" collapsed="false">
      <c r="A41" s="10" t="n">
        <v>46051</v>
      </c>
      <c r="B41" s="11" t="s">
        <v>32</v>
      </c>
      <c r="C41" s="11" t="s">
        <v>33</v>
      </c>
      <c r="D41" s="11" t="s">
        <v>41</v>
      </c>
      <c r="E41" s="11" t="s">
        <v>105</v>
      </c>
      <c r="F41" s="12" t="s">
        <v>106</v>
      </c>
      <c r="G41" s="12" t="s">
        <v>107</v>
      </c>
      <c r="H41" s="11" t="s">
        <v>37</v>
      </c>
      <c r="I41" s="12"/>
      <c r="J41" s="11" t="n">
        <f aca="false">COUNTIF($A$2:A41,A41)</f>
        <v>1</v>
      </c>
      <c r="K41" s="11" t="str">
        <f aca="false">A41&amp;"#"&amp;J41</f>
        <v>46051#1</v>
      </c>
    </row>
    <row r="42" customFormat="false" ht="23.85" hidden="false" customHeight="false" outlineLevel="0" collapsed="false">
      <c r="A42" s="10" t="n">
        <v>46052</v>
      </c>
      <c r="B42" s="11" t="s">
        <v>89</v>
      </c>
      <c r="C42" s="11" t="s">
        <v>33</v>
      </c>
      <c r="D42" s="11" t="s">
        <v>82</v>
      </c>
      <c r="E42" s="11"/>
      <c r="F42" s="12" t="s">
        <v>108</v>
      </c>
      <c r="G42" s="12" t="s">
        <v>84</v>
      </c>
      <c r="H42" s="11" t="s">
        <v>37</v>
      </c>
      <c r="I42" s="12"/>
      <c r="J42" s="11" t="n">
        <f aca="false">COUNTIF($A$2:A42,A42)</f>
        <v>1</v>
      </c>
      <c r="K42" s="11" t="str">
        <f aca="false">A42&amp;"#"&amp;J42</f>
        <v>46052#1</v>
      </c>
    </row>
    <row r="43" customFormat="false" ht="35.05" hidden="false" customHeight="false" outlineLevel="0" collapsed="false">
      <c r="A43" s="10" t="n">
        <v>46052</v>
      </c>
      <c r="B43" s="11" t="s">
        <v>89</v>
      </c>
      <c r="C43" s="11" t="s">
        <v>33</v>
      </c>
      <c r="D43" s="11" t="s">
        <v>34</v>
      </c>
      <c r="E43" s="11" t="s">
        <v>109</v>
      </c>
      <c r="F43" s="12" t="s">
        <v>110</v>
      </c>
      <c r="G43" s="12" t="s">
        <v>76</v>
      </c>
      <c r="H43" s="11" t="s">
        <v>37</v>
      </c>
      <c r="I43" s="12"/>
      <c r="J43" s="11" t="n">
        <f aca="false">COUNTIF($A$2:A43,A43)</f>
        <v>2</v>
      </c>
      <c r="K43" s="11" t="str">
        <f aca="false">A43&amp;"#"&amp;J43</f>
        <v>46052#2</v>
      </c>
    </row>
    <row r="44" customFormat="false" ht="23.85" hidden="false" customHeight="false" outlineLevel="0" collapsed="false">
      <c r="A44" s="10" t="n">
        <v>46052</v>
      </c>
      <c r="B44" s="11" t="s">
        <v>89</v>
      </c>
      <c r="C44" s="11" t="s">
        <v>33</v>
      </c>
      <c r="D44" s="11" t="s">
        <v>34</v>
      </c>
      <c r="E44" s="11"/>
      <c r="F44" s="12" t="s">
        <v>111</v>
      </c>
      <c r="G44" s="12" t="s">
        <v>84</v>
      </c>
      <c r="H44" s="11" t="s">
        <v>37</v>
      </c>
      <c r="I44" s="12"/>
      <c r="J44" s="11" t="n">
        <f aca="false">COUNTIF($A$2:A44,A44)</f>
        <v>3</v>
      </c>
      <c r="K44" s="11" t="str">
        <f aca="false">A44&amp;"#"&amp;J44</f>
        <v>46052#3</v>
      </c>
    </row>
    <row r="45" customFormat="false" ht="23.85" hidden="false" customHeight="false" outlineLevel="0" collapsed="false">
      <c r="A45" s="10" t="n">
        <v>46052</v>
      </c>
      <c r="B45" s="11" t="s">
        <v>89</v>
      </c>
      <c r="C45" s="11" t="s">
        <v>33</v>
      </c>
      <c r="D45" s="11" t="s">
        <v>34</v>
      </c>
      <c r="E45" s="11"/>
      <c r="F45" s="12" t="s">
        <v>112</v>
      </c>
      <c r="G45" s="12" t="s">
        <v>80</v>
      </c>
      <c r="H45" s="11" t="s">
        <v>37</v>
      </c>
      <c r="I45" s="12"/>
      <c r="J45" s="11" t="n">
        <f aca="false">COUNTIF($A$2:A45,A45)</f>
        <v>4</v>
      </c>
      <c r="K45" s="11" t="str">
        <f aca="false">A45&amp;"#"&amp;J45</f>
        <v>46052#4</v>
      </c>
    </row>
    <row r="46" customFormat="false" ht="23.85" hidden="false" customHeight="false" outlineLevel="0" collapsed="false">
      <c r="A46" s="10" t="n">
        <v>46053</v>
      </c>
      <c r="B46" s="11" t="s">
        <v>50</v>
      </c>
      <c r="C46" s="11" t="s">
        <v>33</v>
      </c>
      <c r="D46" s="11" t="s">
        <v>113</v>
      </c>
      <c r="E46" s="11" t="s">
        <v>114</v>
      </c>
      <c r="F46" s="12" t="s">
        <v>115</v>
      </c>
      <c r="G46" s="12" t="s">
        <v>116</v>
      </c>
      <c r="H46" s="11" t="s">
        <v>37</v>
      </c>
      <c r="I46" s="12"/>
      <c r="J46" s="11" t="n">
        <f aca="false">COUNTIF($A$2:A46,A46)</f>
        <v>1</v>
      </c>
      <c r="K46" s="11" t="str">
        <f aca="false">A46&amp;"#"&amp;J46</f>
        <v>46053#1</v>
      </c>
    </row>
    <row r="47" customFormat="false" ht="35.05" hidden="false" customHeight="false" outlineLevel="0" collapsed="false">
      <c r="A47" s="10" t="n">
        <v>46053</v>
      </c>
      <c r="B47" s="11" t="s">
        <v>50</v>
      </c>
      <c r="C47" s="11" t="s">
        <v>33</v>
      </c>
      <c r="D47" s="11" t="s">
        <v>64</v>
      </c>
      <c r="E47" s="11" t="s">
        <v>117</v>
      </c>
      <c r="F47" s="12" t="s">
        <v>118</v>
      </c>
      <c r="G47" s="12" t="s">
        <v>116</v>
      </c>
      <c r="H47" s="11" t="s">
        <v>37</v>
      </c>
      <c r="I47" s="12"/>
      <c r="J47" s="11" t="n">
        <f aca="false">COUNTIF($A$2:A47,A47)</f>
        <v>2</v>
      </c>
      <c r="K47" s="11" t="str">
        <f aca="false">A47&amp;"#"&amp;J47</f>
        <v>46053#2</v>
      </c>
    </row>
    <row r="48" customFormat="false" ht="23.85" hidden="false" customHeight="false" outlineLevel="0" collapsed="false">
      <c r="A48" s="10" t="n">
        <v>46053</v>
      </c>
      <c r="B48" s="11" t="s">
        <v>50</v>
      </c>
      <c r="C48" s="11" t="s">
        <v>33</v>
      </c>
      <c r="D48" s="11" t="s">
        <v>41</v>
      </c>
      <c r="E48" s="11" t="s">
        <v>119</v>
      </c>
      <c r="F48" s="12" t="s">
        <v>120</v>
      </c>
      <c r="G48" s="12" t="s">
        <v>80</v>
      </c>
      <c r="H48" s="11" t="s">
        <v>37</v>
      </c>
      <c r="I48" s="12"/>
      <c r="J48" s="11" t="n">
        <f aca="false">COUNTIF($A$2:A48,A48)</f>
        <v>3</v>
      </c>
      <c r="K48" s="11" t="str">
        <f aca="false">A48&amp;"#"&amp;J48</f>
        <v>46053#3</v>
      </c>
    </row>
    <row r="49" customFormat="false" ht="23.85" hidden="false" customHeight="false" outlineLevel="0" collapsed="false">
      <c r="A49" s="10" t="n">
        <v>46053</v>
      </c>
      <c r="B49" s="11" t="s">
        <v>50</v>
      </c>
      <c r="C49" s="11" t="s">
        <v>33</v>
      </c>
      <c r="D49" s="11" t="s">
        <v>41</v>
      </c>
      <c r="E49" s="11" t="s">
        <v>121</v>
      </c>
      <c r="F49" s="12" t="s">
        <v>122</v>
      </c>
      <c r="G49" s="12" t="s">
        <v>80</v>
      </c>
      <c r="H49" s="11" t="s">
        <v>37</v>
      </c>
      <c r="I49" s="12"/>
      <c r="J49" s="11" t="n">
        <f aca="false">COUNTIF($A$2:A49,A49)</f>
        <v>4</v>
      </c>
      <c r="K49" s="11" t="str">
        <f aca="false">A49&amp;"#"&amp;J49</f>
        <v>46053#4</v>
      </c>
    </row>
    <row r="50" customFormat="false" ht="23.85" hidden="false" customHeight="false" outlineLevel="0" collapsed="false">
      <c r="A50" s="10" t="n">
        <v>46053</v>
      </c>
      <c r="B50" s="11" t="s">
        <v>50</v>
      </c>
      <c r="C50" s="11" t="s">
        <v>33</v>
      </c>
      <c r="D50" s="11" t="s">
        <v>41</v>
      </c>
      <c r="E50" s="11" t="s">
        <v>123</v>
      </c>
      <c r="F50" s="12" t="s">
        <v>124</v>
      </c>
      <c r="G50" s="12" t="s">
        <v>80</v>
      </c>
      <c r="H50" s="11" t="s">
        <v>37</v>
      </c>
      <c r="I50" s="12"/>
      <c r="J50" s="11" t="n">
        <f aca="false">COUNTIF($A$2:A50,A50)</f>
        <v>5</v>
      </c>
      <c r="K50" s="11" t="str">
        <f aca="false">A50&amp;"#"&amp;J50</f>
        <v>46053#5</v>
      </c>
    </row>
    <row r="51" customFormat="false" ht="23.85" hidden="false" customHeight="false" outlineLevel="0" collapsed="false">
      <c r="A51" s="10" t="n">
        <v>46053</v>
      </c>
      <c r="B51" s="11" t="s">
        <v>50</v>
      </c>
      <c r="C51" s="11" t="s">
        <v>33</v>
      </c>
      <c r="D51" s="11" t="s">
        <v>41</v>
      </c>
      <c r="E51" s="11" t="s">
        <v>125</v>
      </c>
      <c r="F51" s="12" t="s">
        <v>126</v>
      </c>
      <c r="G51" s="12" t="s">
        <v>80</v>
      </c>
      <c r="H51" s="11" t="s">
        <v>37</v>
      </c>
      <c r="I51" s="12"/>
      <c r="J51" s="11" t="n">
        <f aca="false">COUNTIF($A$2:A51,A51)</f>
        <v>6</v>
      </c>
      <c r="K51" s="11" t="str">
        <f aca="false">A51&amp;"#"&amp;J51</f>
        <v>46053#6</v>
      </c>
    </row>
    <row r="52" customFormat="false" ht="23.85" hidden="false" customHeight="false" outlineLevel="0" collapsed="false">
      <c r="A52" s="10" t="n">
        <v>46053</v>
      </c>
      <c r="B52" s="11" t="s">
        <v>50</v>
      </c>
      <c r="C52" s="11" t="s">
        <v>33</v>
      </c>
      <c r="D52" s="11" t="s">
        <v>41</v>
      </c>
      <c r="E52" s="11" t="s">
        <v>127</v>
      </c>
      <c r="F52" s="12" t="s">
        <v>128</v>
      </c>
      <c r="G52" s="12" t="s">
        <v>80</v>
      </c>
      <c r="H52" s="11" t="s">
        <v>37</v>
      </c>
      <c r="I52" s="12"/>
      <c r="J52" s="11" t="n">
        <f aca="false">COUNTIF($A$2:A52,A52)</f>
        <v>7</v>
      </c>
      <c r="K52" s="11" t="str">
        <f aca="false">A52&amp;"#"&amp;J52</f>
        <v>46053#7</v>
      </c>
    </row>
    <row r="53" customFormat="false" ht="23.85" hidden="false" customHeight="false" outlineLevel="0" collapsed="false">
      <c r="A53" s="10" t="n">
        <v>46053</v>
      </c>
      <c r="B53" s="11" t="s">
        <v>50</v>
      </c>
      <c r="C53" s="11" t="s">
        <v>33</v>
      </c>
      <c r="D53" s="11" t="s">
        <v>34</v>
      </c>
      <c r="E53" s="11"/>
      <c r="F53" s="12" t="s">
        <v>129</v>
      </c>
      <c r="G53" s="12" t="s">
        <v>84</v>
      </c>
      <c r="H53" s="11" t="s">
        <v>37</v>
      </c>
      <c r="I53" s="12"/>
      <c r="J53" s="11" t="n">
        <f aca="false">COUNTIF($A$2:A53,A53)</f>
        <v>8</v>
      </c>
      <c r="K53" s="11" t="str">
        <f aca="false">A53&amp;"#"&amp;J53</f>
        <v>46053#8</v>
      </c>
    </row>
    <row r="54" customFormat="false" ht="23.85" hidden="false" customHeight="false" outlineLevel="0" collapsed="false">
      <c r="A54" s="10" t="n">
        <v>46053</v>
      </c>
      <c r="B54" s="11" t="s">
        <v>50</v>
      </c>
      <c r="C54" s="11" t="s">
        <v>33</v>
      </c>
      <c r="D54" s="11" t="s">
        <v>34</v>
      </c>
      <c r="E54" s="11"/>
      <c r="F54" s="12" t="s">
        <v>130</v>
      </c>
      <c r="G54" s="12" t="s">
        <v>131</v>
      </c>
      <c r="H54" s="11" t="s">
        <v>37</v>
      </c>
      <c r="I54" s="12"/>
      <c r="J54" s="11" t="n">
        <f aca="false">COUNTIF($A$2:A54,A54)</f>
        <v>9</v>
      </c>
      <c r="K54" s="11" t="str">
        <f aca="false">A54&amp;"#"&amp;J54</f>
        <v>46053#9</v>
      </c>
    </row>
    <row r="55" customFormat="false" ht="23.85" hidden="false" customHeight="false" outlineLevel="0" collapsed="false">
      <c r="A55" s="10" t="n">
        <v>46053</v>
      </c>
      <c r="B55" s="11" t="s">
        <v>50</v>
      </c>
      <c r="C55" s="11" t="s">
        <v>33</v>
      </c>
      <c r="D55" s="11" t="s">
        <v>34</v>
      </c>
      <c r="E55" s="11"/>
      <c r="F55" s="12" t="s">
        <v>132</v>
      </c>
      <c r="G55" s="12" t="s">
        <v>133</v>
      </c>
      <c r="H55" s="11" t="s">
        <v>37</v>
      </c>
      <c r="I55" s="12"/>
      <c r="J55" s="11" t="n">
        <f aca="false">COUNTIF($A$2:A55,A55)</f>
        <v>10</v>
      </c>
      <c r="K55" s="11" t="str">
        <f aca="false">A55&amp;"#"&amp;J55</f>
        <v>46053#10</v>
      </c>
    </row>
    <row r="56" customFormat="false" ht="23.85" hidden="false" customHeight="false" outlineLevel="0" collapsed="false">
      <c r="A56" s="10" t="n">
        <v>46053</v>
      </c>
      <c r="B56" s="11" t="s">
        <v>50</v>
      </c>
      <c r="C56" s="11" t="s">
        <v>33</v>
      </c>
      <c r="D56" s="11" t="s">
        <v>34</v>
      </c>
      <c r="E56" s="11"/>
      <c r="F56" s="12" t="s">
        <v>134</v>
      </c>
      <c r="G56" s="12" t="s">
        <v>87</v>
      </c>
      <c r="H56" s="11" t="s">
        <v>37</v>
      </c>
      <c r="I56" s="12"/>
      <c r="J56" s="11" t="n">
        <f aca="false">COUNTIF($A$2:A56,A56)</f>
        <v>11</v>
      </c>
      <c r="K56" s="11" t="str">
        <f aca="false">A56&amp;"#"&amp;J56</f>
        <v>46053#11</v>
      </c>
    </row>
    <row r="57" customFormat="false" ht="35.05" hidden="false" customHeight="false" outlineLevel="0" collapsed="false">
      <c r="A57" s="10" t="n">
        <v>46053</v>
      </c>
      <c r="B57" s="11" t="s">
        <v>50</v>
      </c>
      <c r="C57" s="11" t="s">
        <v>33</v>
      </c>
      <c r="D57" s="11" t="s">
        <v>34</v>
      </c>
      <c r="E57" s="11"/>
      <c r="F57" s="12" t="s">
        <v>135</v>
      </c>
      <c r="G57" s="12" t="s">
        <v>136</v>
      </c>
      <c r="H57" s="11" t="s">
        <v>37</v>
      </c>
      <c r="I57" s="12"/>
      <c r="J57" s="11" t="n">
        <f aca="false">COUNTIF($A$2:A57,A57)</f>
        <v>12</v>
      </c>
      <c r="K57" s="11" t="str">
        <f aca="false">A57&amp;"#"&amp;J57</f>
        <v>46053#12</v>
      </c>
    </row>
    <row r="58" customFormat="false" ht="15" hidden="false" customHeight="false" outlineLevel="0" collapsed="false">
      <c r="A58" s="10" t="n">
        <v>46053</v>
      </c>
      <c r="B58" s="11" t="s">
        <v>50</v>
      </c>
      <c r="C58" s="11" t="s">
        <v>33</v>
      </c>
      <c r="D58" s="11" t="s">
        <v>34</v>
      </c>
      <c r="E58" s="11"/>
      <c r="F58" s="12" t="s">
        <v>137</v>
      </c>
      <c r="G58" s="12" t="s">
        <v>131</v>
      </c>
      <c r="H58" s="11" t="s">
        <v>37</v>
      </c>
      <c r="I58" s="12"/>
      <c r="J58" s="11" t="n">
        <f aca="false">COUNTIF($A$2:A58,A58)</f>
        <v>13</v>
      </c>
      <c r="K58" s="11" t="str">
        <f aca="false">A58&amp;"#"&amp;J58</f>
        <v>46053#13</v>
      </c>
    </row>
    <row r="59" customFormat="false" ht="23.85" hidden="false" customHeight="false" outlineLevel="0" collapsed="false">
      <c r="A59" s="10" t="n">
        <v>46053</v>
      </c>
      <c r="B59" s="11" t="s">
        <v>50</v>
      </c>
      <c r="C59" s="11" t="s">
        <v>33</v>
      </c>
      <c r="D59" s="11" t="s">
        <v>34</v>
      </c>
      <c r="E59" s="11"/>
      <c r="F59" s="12" t="s">
        <v>138</v>
      </c>
      <c r="G59" s="12" t="s">
        <v>131</v>
      </c>
      <c r="H59" s="11" t="s">
        <v>37</v>
      </c>
      <c r="I59" s="12"/>
      <c r="J59" s="11" t="n">
        <f aca="false">COUNTIF($A$2:A59,A59)</f>
        <v>14</v>
      </c>
      <c r="K59" s="11" t="str">
        <f aca="false">A59&amp;"#"&amp;J59</f>
        <v>46053#14</v>
      </c>
    </row>
    <row r="60" customFormat="false" ht="23.85" hidden="false" customHeight="false" outlineLevel="0" collapsed="false">
      <c r="A60" s="10" t="n">
        <v>46053</v>
      </c>
      <c r="B60" s="11" t="s">
        <v>50</v>
      </c>
      <c r="C60" s="11" t="s">
        <v>33</v>
      </c>
      <c r="D60" s="11" t="s">
        <v>34</v>
      </c>
      <c r="E60" s="11"/>
      <c r="F60" s="12" t="s">
        <v>139</v>
      </c>
      <c r="G60" s="12" t="s">
        <v>133</v>
      </c>
      <c r="H60" s="11" t="s">
        <v>37</v>
      </c>
      <c r="I60" s="12"/>
      <c r="J60" s="11" t="n">
        <f aca="false">COUNTIF($A$2:A60,A60)</f>
        <v>15</v>
      </c>
      <c r="K60" s="11" t="str">
        <f aca="false">A60&amp;"#"&amp;J60</f>
        <v>46053#15</v>
      </c>
    </row>
    <row r="61" customFormat="false" ht="15" hidden="false" customHeight="false" outlineLevel="0" collapsed="false">
      <c r="A61" s="10" t="n">
        <v>46054</v>
      </c>
      <c r="B61" s="11" t="s">
        <v>63</v>
      </c>
      <c r="C61" s="11" t="s">
        <v>140</v>
      </c>
      <c r="D61" s="11" t="s">
        <v>34</v>
      </c>
      <c r="E61" s="11"/>
      <c r="F61" s="12" t="s">
        <v>35</v>
      </c>
      <c r="G61" s="12" t="s">
        <v>141</v>
      </c>
      <c r="H61" s="11" t="s">
        <v>37</v>
      </c>
      <c r="I61" s="12"/>
      <c r="J61" s="11" t="n">
        <f aca="false">COUNTIF($A$2:A61,A61)</f>
        <v>1</v>
      </c>
      <c r="K61" s="11" t="str">
        <f aca="false">A61&amp;"#"&amp;J61</f>
        <v>46054#1</v>
      </c>
    </row>
    <row r="62" customFormat="false" ht="23.85" hidden="false" customHeight="false" outlineLevel="0" collapsed="false">
      <c r="A62" s="10" t="n">
        <v>46054</v>
      </c>
      <c r="B62" s="11" t="s">
        <v>63</v>
      </c>
      <c r="C62" s="11" t="s">
        <v>140</v>
      </c>
      <c r="D62" s="11" t="s">
        <v>34</v>
      </c>
      <c r="E62" s="11"/>
      <c r="F62" s="12" t="s">
        <v>38</v>
      </c>
      <c r="G62" s="12" t="s">
        <v>142</v>
      </c>
      <c r="H62" s="11" t="s">
        <v>37</v>
      </c>
      <c r="I62" s="12"/>
      <c r="J62" s="11" t="n">
        <f aca="false">COUNTIF($A$2:A62,A62)</f>
        <v>2</v>
      </c>
      <c r="K62" s="11" t="str">
        <f aca="false">A62&amp;"#"&amp;J62</f>
        <v>46054#2</v>
      </c>
    </row>
    <row r="63" customFormat="false" ht="15" hidden="false" customHeight="false" outlineLevel="0" collapsed="false">
      <c r="A63" s="10" t="n">
        <v>46058</v>
      </c>
      <c r="B63" s="11" t="s">
        <v>32</v>
      </c>
      <c r="C63" s="11" t="s">
        <v>140</v>
      </c>
      <c r="D63" s="11" t="s">
        <v>41</v>
      </c>
      <c r="E63" s="11" t="s">
        <v>42</v>
      </c>
      <c r="F63" s="12" t="s">
        <v>43</v>
      </c>
      <c r="G63" s="12" t="s">
        <v>143</v>
      </c>
      <c r="H63" s="11" t="s">
        <v>37</v>
      </c>
      <c r="I63" s="12"/>
      <c r="J63" s="11" t="n">
        <f aca="false">COUNTIF($A$2:A63,A63)</f>
        <v>1</v>
      </c>
      <c r="K63" s="11" t="str">
        <f aca="false">A63&amp;"#"&amp;J63</f>
        <v>46058#1</v>
      </c>
    </row>
    <row r="64" customFormat="false" ht="23.85" hidden="false" customHeight="false" outlineLevel="0" collapsed="false">
      <c r="A64" s="10" t="n">
        <v>46058</v>
      </c>
      <c r="B64" s="11" t="s">
        <v>32</v>
      </c>
      <c r="C64" s="11" t="s">
        <v>140</v>
      </c>
      <c r="D64" s="11" t="s">
        <v>41</v>
      </c>
      <c r="E64" s="11" t="s">
        <v>45</v>
      </c>
      <c r="F64" s="12" t="s">
        <v>46</v>
      </c>
      <c r="G64" s="12" t="s">
        <v>143</v>
      </c>
      <c r="H64" s="11" t="s">
        <v>37</v>
      </c>
      <c r="I64" s="12"/>
      <c r="J64" s="11" t="n">
        <f aca="false">COUNTIF($A$2:A64,A64)</f>
        <v>2</v>
      </c>
      <c r="K64" s="11" t="str">
        <f aca="false">A64&amp;"#"&amp;J64</f>
        <v>46058#2</v>
      </c>
    </row>
    <row r="65" customFormat="false" ht="23.85" hidden="false" customHeight="false" outlineLevel="0" collapsed="false">
      <c r="A65" s="10" t="n">
        <v>46058</v>
      </c>
      <c r="B65" s="11" t="s">
        <v>32</v>
      </c>
      <c r="C65" s="11" t="s">
        <v>140</v>
      </c>
      <c r="D65" s="11" t="s">
        <v>34</v>
      </c>
      <c r="E65" s="11"/>
      <c r="F65" s="12" t="s">
        <v>47</v>
      </c>
      <c r="G65" s="12" t="s">
        <v>143</v>
      </c>
      <c r="H65" s="11" t="s">
        <v>37</v>
      </c>
      <c r="I65" s="12"/>
      <c r="J65" s="11" t="n">
        <f aca="false">COUNTIF($A$2:A65,A65)</f>
        <v>3</v>
      </c>
      <c r="K65" s="11" t="str">
        <f aca="false">A65&amp;"#"&amp;J65</f>
        <v>46058#3</v>
      </c>
    </row>
    <row r="66" customFormat="false" ht="46.25" hidden="false" customHeight="false" outlineLevel="0" collapsed="false">
      <c r="A66" s="10" t="n">
        <v>46061</v>
      </c>
      <c r="B66" s="11" t="s">
        <v>63</v>
      </c>
      <c r="C66" s="11" t="s">
        <v>140</v>
      </c>
      <c r="D66" s="11" t="s">
        <v>34</v>
      </c>
      <c r="E66" s="11"/>
      <c r="F66" s="12" t="s">
        <v>48</v>
      </c>
      <c r="G66" s="12" t="s">
        <v>143</v>
      </c>
      <c r="H66" s="11" t="s">
        <v>37</v>
      </c>
      <c r="I66" s="12"/>
      <c r="J66" s="11" t="n">
        <f aca="false">COUNTIF($A$2:A66,A66)</f>
        <v>1</v>
      </c>
      <c r="K66" s="11" t="str">
        <f aca="false">A66&amp;"#"&amp;J66</f>
        <v>46061#1</v>
      </c>
    </row>
    <row r="67" customFormat="false" ht="23.85" hidden="false" customHeight="false" outlineLevel="0" collapsed="false">
      <c r="A67" s="10" t="n">
        <v>46061</v>
      </c>
      <c r="B67" s="11" t="s">
        <v>63</v>
      </c>
      <c r="C67" s="11" t="s">
        <v>140</v>
      </c>
      <c r="D67" s="11" t="s">
        <v>34</v>
      </c>
      <c r="E67" s="11"/>
      <c r="F67" s="12" t="s">
        <v>49</v>
      </c>
      <c r="G67" s="12" t="s">
        <v>143</v>
      </c>
      <c r="H67" s="11" t="s">
        <v>37</v>
      </c>
      <c r="I67" s="12"/>
      <c r="J67" s="11" t="n">
        <f aca="false">COUNTIF($A$2:A67,A67)</f>
        <v>2</v>
      </c>
      <c r="K67" s="11" t="str">
        <f aca="false">A67&amp;"#"&amp;J67</f>
        <v>46061#2</v>
      </c>
    </row>
    <row r="68" customFormat="false" ht="23.85" hidden="false" customHeight="false" outlineLevel="0" collapsed="false">
      <c r="A68" s="10" t="n">
        <v>46063</v>
      </c>
      <c r="B68" s="11" t="s">
        <v>68</v>
      </c>
      <c r="C68" s="11" t="s">
        <v>140</v>
      </c>
      <c r="D68" s="11" t="s">
        <v>41</v>
      </c>
      <c r="E68" s="11" t="s">
        <v>144</v>
      </c>
      <c r="F68" s="12" t="s">
        <v>145</v>
      </c>
      <c r="G68" s="12" t="s">
        <v>143</v>
      </c>
      <c r="H68" s="11" t="s">
        <v>37</v>
      </c>
      <c r="I68" s="12"/>
      <c r="J68" s="11" t="n">
        <f aca="false">COUNTIF($A$2:A68,A68)</f>
        <v>1</v>
      </c>
      <c r="K68" s="11" t="str">
        <f aca="false">A68&amp;"#"&amp;J68</f>
        <v>46063#1</v>
      </c>
    </row>
    <row r="69" customFormat="false" ht="35.05" hidden="false" customHeight="false" outlineLevel="0" collapsed="false">
      <c r="A69" s="10" t="n">
        <v>46063</v>
      </c>
      <c r="B69" s="11" t="s">
        <v>68</v>
      </c>
      <c r="C69" s="11" t="s">
        <v>140</v>
      </c>
      <c r="D69" s="11" t="s">
        <v>41</v>
      </c>
      <c r="E69" s="11" t="s">
        <v>51</v>
      </c>
      <c r="F69" s="12" t="s">
        <v>52</v>
      </c>
      <c r="G69" s="12" t="s">
        <v>143</v>
      </c>
      <c r="H69" s="11" t="s">
        <v>37</v>
      </c>
      <c r="I69" s="12"/>
      <c r="J69" s="11" t="n">
        <f aca="false">COUNTIF($A$2:A69,A69)</f>
        <v>2</v>
      </c>
      <c r="K69" s="11" t="str">
        <f aca="false">A69&amp;"#"&amp;J69</f>
        <v>46063#2</v>
      </c>
    </row>
    <row r="70" customFormat="false" ht="23.85" hidden="false" customHeight="false" outlineLevel="0" collapsed="false">
      <c r="A70" s="10" t="n">
        <v>46063</v>
      </c>
      <c r="B70" s="11" t="s">
        <v>68</v>
      </c>
      <c r="C70" s="11" t="s">
        <v>140</v>
      </c>
      <c r="D70" s="11" t="s">
        <v>41</v>
      </c>
      <c r="E70" s="11" t="s">
        <v>53</v>
      </c>
      <c r="F70" s="12" t="s">
        <v>54</v>
      </c>
      <c r="G70" s="12" t="s">
        <v>143</v>
      </c>
      <c r="H70" s="11" t="s">
        <v>37</v>
      </c>
      <c r="I70" s="12"/>
      <c r="J70" s="11" t="n">
        <f aca="false">COUNTIF($A$2:A70,A70)</f>
        <v>3</v>
      </c>
      <c r="K70" s="11" t="str">
        <f aca="false">A70&amp;"#"&amp;J70</f>
        <v>46063#3</v>
      </c>
    </row>
    <row r="71" customFormat="false" ht="23.85" hidden="false" customHeight="false" outlineLevel="0" collapsed="false">
      <c r="A71" s="10" t="n">
        <v>46063</v>
      </c>
      <c r="B71" s="11" t="s">
        <v>68</v>
      </c>
      <c r="C71" s="11" t="s">
        <v>140</v>
      </c>
      <c r="D71" s="11" t="s">
        <v>41</v>
      </c>
      <c r="E71" s="11" t="s">
        <v>55</v>
      </c>
      <c r="F71" s="12" t="s">
        <v>56</v>
      </c>
      <c r="G71" s="12" t="s">
        <v>143</v>
      </c>
      <c r="H71" s="11" t="s">
        <v>37</v>
      </c>
      <c r="I71" s="12"/>
      <c r="J71" s="11" t="n">
        <f aca="false">COUNTIF($A$2:A71,A71)</f>
        <v>4</v>
      </c>
      <c r="K71" s="11" t="str">
        <f aca="false">A71&amp;"#"&amp;J71</f>
        <v>46063#4</v>
      </c>
    </row>
    <row r="72" customFormat="false" ht="46.25" hidden="false" customHeight="false" outlineLevel="0" collapsed="false">
      <c r="A72" s="10" t="n">
        <v>46063</v>
      </c>
      <c r="B72" s="11" t="s">
        <v>68</v>
      </c>
      <c r="C72" s="11" t="s">
        <v>140</v>
      </c>
      <c r="D72" s="11" t="s">
        <v>41</v>
      </c>
      <c r="E72" s="11" t="s">
        <v>146</v>
      </c>
      <c r="F72" s="12" t="s">
        <v>147</v>
      </c>
      <c r="G72" s="12" t="s">
        <v>143</v>
      </c>
      <c r="H72" s="11" t="s">
        <v>37</v>
      </c>
      <c r="I72" s="12"/>
      <c r="J72" s="11" t="n">
        <f aca="false">COUNTIF($A$2:A72,A72)</f>
        <v>5</v>
      </c>
      <c r="K72" s="11" t="str">
        <f aca="false">A72&amp;"#"&amp;J72</f>
        <v>46063#5</v>
      </c>
    </row>
    <row r="73" customFormat="false" ht="23.85" hidden="false" customHeight="false" outlineLevel="0" collapsed="false">
      <c r="A73" s="10" t="n">
        <v>46063</v>
      </c>
      <c r="B73" s="11" t="s">
        <v>68</v>
      </c>
      <c r="C73" s="11" t="s">
        <v>140</v>
      </c>
      <c r="D73" s="11" t="s">
        <v>41</v>
      </c>
      <c r="E73" s="11" t="s">
        <v>57</v>
      </c>
      <c r="F73" s="12" t="s">
        <v>58</v>
      </c>
      <c r="G73" s="12" t="s">
        <v>143</v>
      </c>
      <c r="H73" s="11" t="s">
        <v>37</v>
      </c>
      <c r="I73" s="12"/>
      <c r="J73" s="11" t="n">
        <f aca="false">COUNTIF($A$2:A73,A73)</f>
        <v>6</v>
      </c>
      <c r="K73" s="11" t="str">
        <f aca="false">A73&amp;"#"&amp;J73</f>
        <v>46063#6</v>
      </c>
    </row>
    <row r="74" customFormat="false" ht="35.05" hidden="false" customHeight="false" outlineLevel="0" collapsed="false">
      <c r="A74" s="10" t="n">
        <v>46063</v>
      </c>
      <c r="B74" s="11" t="s">
        <v>68</v>
      </c>
      <c r="C74" s="11" t="s">
        <v>140</v>
      </c>
      <c r="D74" s="11" t="s">
        <v>41</v>
      </c>
      <c r="E74" s="11" t="s">
        <v>148</v>
      </c>
      <c r="F74" s="12" t="s">
        <v>149</v>
      </c>
      <c r="G74" s="12" t="s">
        <v>143</v>
      </c>
      <c r="H74" s="11" t="s">
        <v>37</v>
      </c>
      <c r="I74" s="12"/>
      <c r="J74" s="11" t="n">
        <f aca="false">COUNTIF($A$2:A74,A74)</f>
        <v>7</v>
      </c>
      <c r="K74" s="11" t="str">
        <f aca="false">A74&amp;"#"&amp;J74</f>
        <v>46063#7</v>
      </c>
    </row>
    <row r="75" customFormat="false" ht="23.85" hidden="false" customHeight="false" outlineLevel="0" collapsed="false">
      <c r="A75" s="10" t="n">
        <v>46063</v>
      </c>
      <c r="B75" s="11" t="s">
        <v>68</v>
      </c>
      <c r="C75" s="11" t="s">
        <v>140</v>
      </c>
      <c r="D75" s="11" t="s">
        <v>34</v>
      </c>
      <c r="E75" s="11"/>
      <c r="F75" s="12" t="s">
        <v>60</v>
      </c>
      <c r="G75" s="12" t="s">
        <v>143</v>
      </c>
      <c r="H75" s="11" t="s">
        <v>37</v>
      </c>
      <c r="I75" s="12"/>
      <c r="J75" s="11" t="n">
        <f aca="false">COUNTIF($A$2:A75,A75)</f>
        <v>8</v>
      </c>
      <c r="K75" s="11" t="str">
        <f aca="false">A75&amp;"#"&amp;J75</f>
        <v>46063#8</v>
      </c>
    </row>
    <row r="76" customFormat="false" ht="23.85" hidden="false" customHeight="false" outlineLevel="0" collapsed="false">
      <c r="A76" s="10" t="n">
        <v>46063</v>
      </c>
      <c r="B76" s="11" t="s">
        <v>68</v>
      </c>
      <c r="C76" s="11" t="s">
        <v>140</v>
      </c>
      <c r="D76" s="11" t="s">
        <v>34</v>
      </c>
      <c r="E76" s="11"/>
      <c r="F76" s="12" t="s">
        <v>61</v>
      </c>
      <c r="G76" s="12" t="s">
        <v>143</v>
      </c>
      <c r="H76" s="11" t="s">
        <v>37</v>
      </c>
      <c r="I76" s="12"/>
      <c r="J76" s="11" t="n">
        <f aca="false">COUNTIF($A$2:A76,A76)</f>
        <v>9</v>
      </c>
      <c r="K76" s="11" t="str">
        <f aca="false">A76&amp;"#"&amp;J76</f>
        <v>46063#9</v>
      </c>
    </row>
    <row r="77" customFormat="false" ht="23.85" hidden="false" customHeight="false" outlineLevel="0" collapsed="false">
      <c r="A77" s="10" t="n">
        <v>46063</v>
      </c>
      <c r="B77" s="11" t="s">
        <v>68</v>
      </c>
      <c r="C77" s="11" t="s">
        <v>140</v>
      </c>
      <c r="D77" s="11" t="s">
        <v>34</v>
      </c>
      <c r="E77" s="11"/>
      <c r="F77" s="12" t="s">
        <v>62</v>
      </c>
      <c r="G77" s="12" t="s">
        <v>143</v>
      </c>
      <c r="H77" s="11" t="s">
        <v>37</v>
      </c>
      <c r="I77" s="12"/>
      <c r="J77" s="11" t="n">
        <f aca="false">COUNTIF($A$2:A77,A77)</f>
        <v>10</v>
      </c>
      <c r="K77" s="11" t="str">
        <f aca="false">A77&amp;"#"&amp;J77</f>
        <v>46063#10</v>
      </c>
    </row>
    <row r="78" customFormat="false" ht="46.25" hidden="false" customHeight="false" outlineLevel="0" collapsed="false">
      <c r="A78" s="10" t="n">
        <v>46064</v>
      </c>
      <c r="B78" s="11" t="s">
        <v>70</v>
      </c>
      <c r="C78" s="11" t="s">
        <v>140</v>
      </c>
      <c r="D78" s="11" t="s">
        <v>64</v>
      </c>
      <c r="E78" s="11" t="s">
        <v>146</v>
      </c>
      <c r="F78" s="12" t="s">
        <v>150</v>
      </c>
      <c r="G78" s="12" t="s">
        <v>143</v>
      </c>
      <c r="H78" s="11" t="s">
        <v>37</v>
      </c>
      <c r="I78" s="12"/>
      <c r="J78" s="11" t="n">
        <f aca="false">COUNTIF($A$2:A78,A78)</f>
        <v>1</v>
      </c>
      <c r="K78" s="11" t="str">
        <f aca="false">A78&amp;"#"&amp;J78</f>
        <v>46064#1</v>
      </c>
    </row>
    <row r="79" customFormat="false" ht="46.25" hidden="false" customHeight="false" outlineLevel="0" collapsed="false">
      <c r="A79" s="10" t="n">
        <v>46065</v>
      </c>
      <c r="B79" s="11" t="s">
        <v>32</v>
      </c>
      <c r="C79" s="11" t="s">
        <v>140</v>
      </c>
      <c r="D79" s="11" t="s">
        <v>64</v>
      </c>
      <c r="E79" s="11" t="s">
        <v>146</v>
      </c>
      <c r="F79" s="12" t="s">
        <v>151</v>
      </c>
      <c r="G79" s="12" t="s">
        <v>143</v>
      </c>
      <c r="H79" s="11" t="s">
        <v>37</v>
      </c>
      <c r="I79" s="12"/>
      <c r="J79" s="11" t="n">
        <f aca="false">COUNTIF($A$2:A79,A79)</f>
        <v>1</v>
      </c>
      <c r="K79" s="11" t="str">
        <f aca="false">A79&amp;"#"&amp;J79</f>
        <v>46065#1</v>
      </c>
    </row>
    <row r="80" customFormat="false" ht="46.25" hidden="false" customHeight="false" outlineLevel="0" collapsed="false">
      <c r="A80" s="10" t="n">
        <v>46066</v>
      </c>
      <c r="B80" s="11" t="s">
        <v>89</v>
      </c>
      <c r="C80" s="11" t="s">
        <v>140</v>
      </c>
      <c r="D80" s="11" t="s">
        <v>64</v>
      </c>
      <c r="E80" s="11" t="s">
        <v>146</v>
      </c>
      <c r="F80" s="12" t="s">
        <v>152</v>
      </c>
      <c r="G80" s="12" t="s">
        <v>143</v>
      </c>
      <c r="H80" s="11" t="s">
        <v>37</v>
      </c>
      <c r="I80" s="12"/>
      <c r="J80" s="11" t="n">
        <f aca="false">COUNTIF($A$2:A80,A80)</f>
        <v>1</v>
      </c>
      <c r="K80" s="11" t="str">
        <f aca="false">A80&amp;"#"&amp;J80</f>
        <v>46066#1</v>
      </c>
    </row>
    <row r="81" customFormat="false" ht="46.25" hidden="false" customHeight="false" outlineLevel="0" collapsed="false">
      <c r="A81" s="10" t="n">
        <v>46067</v>
      </c>
      <c r="B81" s="11" t="s">
        <v>50</v>
      </c>
      <c r="C81" s="11" t="s">
        <v>140</v>
      </c>
      <c r="D81" s="11" t="s">
        <v>64</v>
      </c>
      <c r="E81" s="11" t="s">
        <v>146</v>
      </c>
      <c r="F81" s="12" t="s">
        <v>153</v>
      </c>
      <c r="G81" s="12" t="s">
        <v>143</v>
      </c>
      <c r="H81" s="11" t="s">
        <v>37</v>
      </c>
      <c r="I81" s="12"/>
      <c r="J81" s="11" t="n">
        <f aca="false">COUNTIF($A$2:A81,A81)</f>
        <v>1</v>
      </c>
      <c r="K81" s="11" t="str">
        <f aca="false">A81&amp;"#"&amp;J81</f>
        <v>46067#1</v>
      </c>
    </row>
    <row r="82" customFormat="false" ht="15" hidden="false" customHeight="false" outlineLevel="0" collapsed="false">
      <c r="A82" s="10" t="n">
        <v>46068</v>
      </c>
      <c r="B82" s="11" t="s">
        <v>63</v>
      </c>
      <c r="C82" s="11" t="s">
        <v>140</v>
      </c>
      <c r="D82" s="11" t="s">
        <v>41</v>
      </c>
      <c r="E82" s="11" t="s">
        <v>74</v>
      </c>
      <c r="F82" s="12" t="s">
        <v>154</v>
      </c>
      <c r="G82" s="12"/>
      <c r="H82" s="11" t="s">
        <v>37</v>
      </c>
      <c r="I82" s="12"/>
      <c r="J82" s="11" t="n">
        <f aca="false">COUNTIF($A$2:A82,A82)</f>
        <v>1</v>
      </c>
      <c r="K82" s="11" t="str">
        <f aca="false">A82&amp;"#"&amp;J82</f>
        <v>46068#1</v>
      </c>
    </row>
    <row r="83" customFormat="false" ht="23.85" hidden="false" customHeight="false" outlineLevel="0" collapsed="false">
      <c r="A83" s="10" t="n">
        <v>46068</v>
      </c>
      <c r="B83" s="11" t="s">
        <v>63</v>
      </c>
      <c r="C83" s="11" t="s">
        <v>140</v>
      </c>
      <c r="D83" s="11" t="s">
        <v>41</v>
      </c>
      <c r="E83" s="11" t="s">
        <v>77</v>
      </c>
      <c r="F83" s="12" t="s">
        <v>78</v>
      </c>
      <c r="G83" s="12" t="s">
        <v>155</v>
      </c>
      <c r="H83" s="11" t="s">
        <v>37</v>
      </c>
      <c r="I83" s="12"/>
      <c r="J83" s="11" t="n">
        <f aca="false">COUNTIF($A$2:A83,A83)</f>
        <v>2</v>
      </c>
      <c r="K83" s="11" t="str">
        <f aca="false">A83&amp;"#"&amp;J83</f>
        <v>46068#2</v>
      </c>
    </row>
    <row r="84" customFormat="false" ht="46.25" hidden="false" customHeight="false" outlineLevel="0" collapsed="false">
      <c r="A84" s="10" t="n">
        <v>46068</v>
      </c>
      <c r="B84" s="11" t="s">
        <v>63</v>
      </c>
      <c r="C84" s="11" t="s">
        <v>140</v>
      </c>
      <c r="D84" s="11" t="s">
        <v>41</v>
      </c>
      <c r="E84" s="11" t="s">
        <v>146</v>
      </c>
      <c r="F84" s="12" t="s">
        <v>156</v>
      </c>
      <c r="G84" s="12" t="s">
        <v>143</v>
      </c>
      <c r="H84" s="11" t="s">
        <v>37</v>
      </c>
      <c r="I84" s="12"/>
      <c r="J84" s="11" t="n">
        <f aca="false">COUNTIF($A$2:A84,A84)</f>
        <v>3</v>
      </c>
      <c r="K84" s="11" t="str">
        <f aca="false">A84&amp;"#"&amp;J84</f>
        <v>46068#3</v>
      </c>
    </row>
    <row r="85" customFormat="false" ht="46.25" hidden="false" customHeight="false" outlineLevel="0" collapsed="false">
      <c r="A85" s="10" t="n">
        <v>46068</v>
      </c>
      <c r="B85" s="11" t="s">
        <v>63</v>
      </c>
      <c r="C85" s="11" t="s">
        <v>140</v>
      </c>
      <c r="D85" s="11" t="s">
        <v>93</v>
      </c>
      <c r="E85" s="11" t="s">
        <v>146</v>
      </c>
      <c r="F85" s="12" t="s">
        <v>157</v>
      </c>
      <c r="G85" s="12" t="s">
        <v>143</v>
      </c>
      <c r="H85" s="11" t="s">
        <v>37</v>
      </c>
      <c r="I85" s="12"/>
      <c r="J85" s="11" t="n">
        <f aca="false">COUNTIF($A$2:A85,A85)</f>
        <v>4</v>
      </c>
      <c r="K85" s="11" t="str">
        <f aca="false">A85&amp;"#"&amp;J85</f>
        <v>46068#4</v>
      </c>
    </row>
    <row r="86" customFormat="false" ht="23.85" hidden="false" customHeight="false" outlineLevel="0" collapsed="false">
      <c r="A86" s="10" t="n">
        <v>46068</v>
      </c>
      <c r="B86" s="11" t="s">
        <v>63</v>
      </c>
      <c r="C86" s="11" t="s">
        <v>140</v>
      </c>
      <c r="D86" s="11" t="s">
        <v>82</v>
      </c>
      <c r="E86" s="11"/>
      <c r="F86" s="12" t="s">
        <v>83</v>
      </c>
      <c r="G86" s="12" t="s">
        <v>158</v>
      </c>
      <c r="H86" s="11" t="s">
        <v>37</v>
      </c>
      <c r="I86" s="12"/>
      <c r="J86" s="11" t="n">
        <f aca="false">COUNTIF($A$2:A86,A86)</f>
        <v>5</v>
      </c>
      <c r="K86" s="11" t="str">
        <f aca="false">A86&amp;"#"&amp;J86</f>
        <v>46068#5</v>
      </c>
    </row>
    <row r="87" customFormat="false" ht="15" hidden="false" customHeight="false" outlineLevel="0" collapsed="false">
      <c r="A87" s="10" t="n">
        <v>46069</v>
      </c>
      <c r="B87" s="11" t="s">
        <v>40</v>
      </c>
      <c r="C87" s="11" t="s">
        <v>140</v>
      </c>
      <c r="D87" s="11" t="s">
        <v>34</v>
      </c>
      <c r="E87" s="11"/>
      <c r="F87" s="12" t="s">
        <v>35</v>
      </c>
      <c r="G87" s="12" t="s">
        <v>159</v>
      </c>
      <c r="H87" s="11" t="s">
        <v>37</v>
      </c>
      <c r="I87" s="12"/>
      <c r="J87" s="11" t="n">
        <f aca="false">COUNTIF($A$2:A87,A87)</f>
        <v>1</v>
      </c>
      <c r="K87" s="11" t="str">
        <f aca="false">A87&amp;"#"&amp;J87</f>
        <v>46069#1</v>
      </c>
    </row>
    <row r="88" customFormat="false" ht="23.85" hidden="false" customHeight="false" outlineLevel="0" collapsed="false">
      <c r="A88" s="10" t="n">
        <v>46073</v>
      </c>
      <c r="B88" s="11" t="s">
        <v>89</v>
      </c>
      <c r="C88" s="11" t="s">
        <v>140</v>
      </c>
      <c r="D88" s="11" t="s">
        <v>41</v>
      </c>
      <c r="E88" s="11" t="s">
        <v>91</v>
      </c>
      <c r="F88" s="12" t="s">
        <v>160</v>
      </c>
      <c r="G88" s="12" t="s">
        <v>143</v>
      </c>
      <c r="H88" s="11" t="s">
        <v>37</v>
      </c>
      <c r="I88" s="12"/>
      <c r="J88" s="11" t="n">
        <f aca="false">COUNTIF($A$2:A88,A88)</f>
        <v>1</v>
      </c>
      <c r="K88" s="11" t="str">
        <f aca="false">A88&amp;"#"&amp;J88</f>
        <v>46073#1</v>
      </c>
    </row>
    <row r="89" customFormat="false" ht="23.85" hidden="false" customHeight="false" outlineLevel="0" collapsed="false">
      <c r="A89" s="10" t="n">
        <v>46078</v>
      </c>
      <c r="B89" s="11" t="s">
        <v>70</v>
      </c>
      <c r="C89" s="11" t="s">
        <v>140</v>
      </c>
      <c r="D89" s="11" t="s">
        <v>41</v>
      </c>
      <c r="E89" s="11" t="s">
        <v>97</v>
      </c>
      <c r="F89" s="12" t="s">
        <v>161</v>
      </c>
      <c r="G89" s="12" t="s">
        <v>162</v>
      </c>
      <c r="H89" s="11" t="s">
        <v>37</v>
      </c>
      <c r="I89" s="12"/>
      <c r="J89" s="11" t="n">
        <f aca="false">COUNTIF($A$2:A89,A89)</f>
        <v>1</v>
      </c>
      <c r="K89" s="11" t="str">
        <f aca="false">A89&amp;"#"&amp;J89</f>
        <v>46078#1</v>
      </c>
    </row>
    <row r="90" customFormat="false" ht="23.85" hidden="false" customHeight="false" outlineLevel="0" collapsed="false">
      <c r="A90" s="10" t="n">
        <v>46078</v>
      </c>
      <c r="B90" s="11" t="s">
        <v>70</v>
      </c>
      <c r="C90" s="11" t="s">
        <v>140</v>
      </c>
      <c r="D90" s="11" t="s">
        <v>41</v>
      </c>
      <c r="E90" s="11" t="s">
        <v>99</v>
      </c>
      <c r="F90" s="12" t="s">
        <v>163</v>
      </c>
      <c r="G90" s="12"/>
      <c r="H90" s="11" t="s">
        <v>37</v>
      </c>
      <c r="I90" s="12"/>
      <c r="J90" s="11" t="n">
        <f aca="false">COUNTIF($A$2:A90,A90)</f>
        <v>2</v>
      </c>
      <c r="K90" s="11" t="str">
        <f aca="false">A90&amp;"#"&amp;J90</f>
        <v>46078#2</v>
      </c>
    </row>
    <row r="91" customFormat="false" ht="23.85" hidden="false" customHeight="false" outlineLevel="0" collapsed="false">
      <c r="A91" s="10" t="n">
        <v>46078</v>
      </c>
      <c r="B91" s="11" t="s">
        <v>70</v>
      </c>
      <c r="C91" s="11" t="s">
        <v>140</v>
      </c>
      <c r="D91" s="11" t="s">
        <v>41</v>
      </c>
      <c r="E91" s="11" t="s">
        <v>101</v>
      </c>
      <c r="F91" s="12" t="s">
        <v>164</v>
      </c>
      <c r="G91" s="12"/>
      <c r="H91" s="11" t="s">
        <v>37</v>
      </c>
      <c r="I91" s="12"/>
      <c r="J91" s="11" t="n">
        <f aca="false">COUNTIF($A$2:A91,A91)</f>
        <v>3</v>
      </c>
      <c r="K91" s="11" t="str">
        <f aca="false">A91&amp;"#"&amp;J91</f>
        <v>46078#3</v>
      </c>
    </row>
    <row r="92" customFormat="false" ht="23.85" hidden="false" customHeight="false" outlineLevel="0" collapsed="false">
      <c r="A92" s="10" t="n">
        <v>46078</v>
      </c>
      <c r="B92" s="11" t="s">
        <v>70</v>
      </c>
      <c r="C92" s="11" t="s">
        <v>140</v>
      </c>
      <c r="D92" s="11" t="s">
        <v>34</v>
      </c>
      <c r="E92" s="11"/>
      <c r="F92" s="12" t="s">
        <v>165</v>
      </c>
      <c r="G92" s="12"/>
      <c r="H92" s="11" t="s">
        <v>37</v>
      </c>
      <c r="I92" s="12"/>
      <c r="J92" s="11" t="n">
        <f aca="false">COUNTIF($A$2:A92,A92)</f>
        <v>4</v>
      </c>
      <c r="K92" s="11" t="str">
        <f aca="false">A92&amp;"#"&amp;J92</f>
        <v>46078#4</v>
      </c>
    </row>
    <row r="93" customFormat="false" ht="35.05" hidden="false" customHeight="false" outlineLevel="0" collapsed="false">
      <c r="A93" s="10" t="n">
        <v>46078</v>
      </c>
      <c r="B93" s="11" t="s">
        <v>70</v>
      </c>
      <c r="C93" s="11" t="s">
        <v>140</v>
      </c>
      <c r="D93" s="11" t="s">
        <v>34</v>
      </c>
      <c r="E93" s="11"/>
      <c r="F93" s="12" t="s">
        <v>166</v>
      </c>
      <c r="G93" s="12"/>
      <c r="H93" s="11" t="s">
        <v>37</v>
      </c>
      <c r="I93" s="12"/>
      <c r="J93" s="11" t="n">
        <f aca="false">COUNTIF($A$2:A93,A93)</f>
        <v>5</v>
      </c>
      <c r="K93" s="11" t="str">
        <f aca="false">A93&amp;"#"&amp;J93</f>
        <v>46078#5</v>
      </c>
    </row>
    <row r="94" customFormat="false" ht="35.05" hidden="false" customHeight="false" outlineLevel="0" collapsed="false">
      <c r="A94" s="10" t="n">
        <v>46081</v>
      </c>
      <c r="B94" s="11" t="s">
        <v>50</v>
      </c>
      <c r="C94" s="11" t="s">
        <v>140</v>
      </c>
      <c r="D94" s="11" t="s">
        <v>34</v>
      </c>
      <c r="E94" s="11" t="s">
        <v>114</v>
      </c>
      <c r="F94" s="12" t="s">
        <v>167</v>
      </c>
      <c r="G94" s="12"/>
      <c r="H94" s="11" t="s">
        <v>37</v>
      </c>
      <c r="I94" s="12"/>
      <c r="J94" s="11" t="n">
        <f aca="false">COUNTIF($A$2:A94,A94)</f>
        <v>1</v>
      </c>
      <c r="K94" s="11" t="str">
        <f aca="false">A94&amp;"#"&amp;J94</f>
        <v>46081#1</v>
      </c>
    </row>
    <row r="95" customFormat="false" ht="23.85" hidden="false" customHeight="false" outlineLevel="0" collapsed="false">
      <c r="A95" s="10" t="n">
        <v>46082</v>
      </c>
      <c r="B95" s="11" t="s">
        <v>63</v>
      </c>
      <c r="C95" s="11" t="s">
        <v>168</v>
      </c>
      <c r="D95" s="11" t="s">
        <v>64</v>
      </c>
      <c r="E95" s="11" t="s">
        <v>169</v>
      </c>
      <c r="F95" s="12" t="s">
        <v>170</v>
      </c>
      <c r="G95" s="12" t="s">
        <v>84</v>
      </c>
      <c r="H95" s="11" t="s">
        <v>37</v>
      </c>
      <c r="I95" s="12"/>
      <c r="J95" s="11" t="n">
        <f aca="false">COUNTIF($A$2:A95,A95)</f>
        <v>1</v>
      </c>
      <c r="K95" s="11" t="str">
        <f aca="false">A95&amp;"#"&amp;J95</f>
        <v>46082#1</v>
      </c>
    </row>
    <row r="96" customFormat="false" ht="23.85" hidden="false" customHeight="false" outlineLevel="0" collapsed="false">
      <c r="A96" s="10" t="n">
        <v>46082</v>
      </c>
      <c r="B96" s="11" t="s">
        <v>63</v>
      </c>
      <c r="C96" s="11" t="s">
        <v>168</v>
      </c>
      <c r="D96" s="11" t="s">
        <v>41</v>
      </c>
      <c r="E96" s="11" t="s">
        <v>105</v>
      </c>
      <c r="F96" s="12" t="s">
        <v>171</v>
      </c>
      <c r="G96" s="12" t="s">
        <v>80</v>
      </c>
      <c r="H96" s="11" t="s">
        <v>37</v>
      </c>
      <c r="I96" s="12"/>
      <c r="J96" s="11" t="n">
        <f aca="false">COUNTIF($A$2:A96,A96)</f>
        <v>2</v>
      </c>
      <c r="K96" s="11" t="str">
        <f aca="false">A96&amp;"#"&amp;J96</f>
        <v>46082#2</v>
      </c>
    </row>
    <row r="97" customFormat="false" ht="23.85" hidden="false" customHeight="false" outlineLevel="0" collapsed="false">
      <c r="A97" s="10" t="n">
        <v>46082</v>
      </c>
      <c r="B97" s="11" t="s">
        <v>63</v>
      </c>
      <c r="C97" s="11" t="s">
        <v>168</v>
      </c>
      <c r="D97" s="11" t="s">
        <v>34</v>
      </c>
      <c r="E97" s="11"/>
      <c r="F97" s="12" t="s">
        <v>172</v>
      </c>
      <c r="G97" s="12" t="s">
        <v>84</v>
      </c>
      <c r="H97" s="11" t="s">
        <v>37</v>
      </c>
      <c r="I97" s="12"/>
      <c r="J97" s="11" t="n">
        <f aca="false">COUNTIF($A$2:A97,A97)</f>
        <v>3</v>
      </c>
      <c r="K97" s="11" t="str">
        <f aca="false">A97&amp;"#"&amp;J97</f>
        <v>46082#3</v>
      </c>
    </row>
    <row r="98" customFormat="false" ht="15" hidden="false" customHeight="false" outlineLevel="0" collapsed="false">
      <c r="A98" s="10" t="n">
        <v>46082</v>
      </c>
      <c r="B98" s="11" t="s">
        <v>63</v>
      </c>
      <c r="C98" s="11" t="s">
        <v>168</v>
      </c>
      <c r="D98" s="11" t="s">
        <v>34</v>
      </c>
      <c r="E98" s="11"/>
      <c r="F98" s="12" t="s">
        <v>35</v>
      </c>
      <c r="G98" s="12" t="s">
        <v>173</v>
      </c>
      <c r="H98" s="11" t="s">
        <v>37</v>
      </c>
      <c r="I98" s="12"/>
      <c r="J98" s="11" t="n">
        <f aca="false">COUNTIF($A$2:A98,A98)</f>
        <v>4</v>
      </c>
      <c r="K98" s="11" t="str">
        <f aca="false">A98&amp;"#"&amp;J98</f>
        <v>46082#4</v>
      </c>
    </row>
    <row r="99" customFormat="false" ht="23.85" hidden="false" customHeight="false" outlineLevel="0" collapsed="false">
      <c r="A99" s="10" t="n">
        <v>46082</v>
      </c>
      <c r="B99" s="11" t="s">
        <v>63</v>
      </c>
      <c r="C99" s="11" t="s">
        <v>168</v>
      </c>
      <c r="D99" s="11" t="s">
        <v>34</v>
      </c>
      <c r="E99" s="11"/>
      <c r="F99" s="12" t="s">
        <v>38</v>
      </c>
      <c r="G99" s="12" t="s">
        <v>174</v>
      </c>
      <c r="H99" s="11" t="s">
        <v>37</v>
      </c>
      <c r="I99" s="12"/>
      <c r="J99" s="11" t="n">
        <f aca="false">COUNTIF($A$2:A99,A99)</f>
        <v>5</v>
      </c>
      <c r="K99" s="11" t="str">
        <f aca="false">A99&amp;"#"&amp;J99</f>
        <v>46082#5</v>
      </c>
    </row>
    <row r="100" customFormat="false" ht="23.85" hidden="false" customHeight="false" outlineLevel="0" collapsed="false">
      <c r="A100" s="10" t="n">
        <v>46083</v>
      </c>
      <c r="B100" s="11" t="s">
        <v>40</v>
      </c>
      <c r="C100" s="11" t="s">
        <v>168</v>
      </c>
      <c r="D100" s="11" t="s">
        <v>82</v>
      </c>
      <c r="E100" s="11"/>
      <c r="F100" s="12" t="s">
        <v>108</v>
      </c>
      <c r="G100" s="12" t="s">
        <v>175</v>
      </c>
      <c r="H100" s="11" t="s">
        <v>37</v>
      </c>
      <c r="I100" s="12"/>
      <c r="J100" s="11" t="n">
        <f aca="false">COUNTIF($A$2:A100,A100)</f>
        <v>1</v>
      </c>
      <c r="K100" s="11" t="str">
        <f aca="false">A100&amp;"#"&amp;J100</f>
        <v>46083#1</v>
      </c>
    </row>
    <row r="101" customFormat="false" ht="35.05" hidden="false" customHeight="false" outlineLevel="0" collapsed="false">
      <c r="A101" s="10" t="n">
        <v>46083</v>
      </c>
      <c r="B101" s="11" t="s">
        <v>40</v>
      </c>
      <c r="C101" s="11" t="s">
        <v>168</v>
      </c>
      <c r="D101" s="11" t="s">
        <v>34</v>
      </c>
      <c r="E101" s="11" t="s">
        <v>176</v>
      </c>
      <c r="F101" s="12" t="s">
        <v>177</v>
      </c>
      <c r="G101" s="12" t="s">
        <v>155</v>
      </c>
      <c r="H101" s="11" t="s">
        <v>37</v>
      </c>
      <c r="I101" s="12"/>
      <c r="J101" s="11" t="n">
        <f aca="false">COUNTIF($A$2:A101,A101)</f>
        <v>2</v>
      </c>
      <c r="K101" s="11" t="str">
        <f aca="false">A101&amp;"#"&amp;J101</f>
        <v>46083#2</v>
      </c>
    </row>
    <row r="102" customFormat="false" ht="23.85" hidden="false" customHeight="false" outlineLevel="0" collapsed="false">
      <c r="A102" s="10" t="n">
        <v>46083</v>
      </c>
      <c r="B102" s="11" t="s">
        <v>40</v>
      </c>
      <c r="C102" s="11" t="s">
        <v>168</v>
      </c>
      <c r="D102" s="11" t="s">
        <v>34</v>
      </c>
      <c r="E102" s="11"/>
      <c r="F102" s="12" t="s">
        <v>178</v>
      </c>
      <c r="G102" s="12" t="s">
        <v>158</v>
      </c>
      <c r="H102" s="11" t="s">
        <v>37</v>
      </c>
      <c r="I102" s="12"/>
      <c r="J102" s="11" t="n">
        <f aca="false">COUNTIF($A$2:A102,A102)</f>
        <v>3</v>
      </c>
      <c r="K102" s="11" t="str">
        <f aca="false">A102&amp;"#"&amp;J102</f>
        <v>46083#3</v>
      </c>
    </row>
    <row r="103" customFormat="false" ht="23.85" hidden="false" customHeight="false" outlineLevel="0" collapsed="false">
      <c r="A103" s="10" t="n">
        <v>46083</v>
      </c>
      <c r="B103" s="11" t="s">
        <v>40</v>
      </c>
      <c r="C103" s="11" t="s">
        <v>168</v>
      </c>
      <c r="D103" s="11" t="s">
        <v>34</v>
      </c>
      <c r="E103" s="11"/>
      <c r="F103" s="12" t="s">
        <v>112</v>
      </c>
      <c r="G103" s="12" t="s">
        <v>162</v>
      </c>
      <c r="H103" s="11" t="s">
        <v>37</v>
      </c>
      <c r="I103" s="12"/>
      <c r="J103" s="11" t="n">
        <f aca="false">COUNTIF($A$2:A103,A103)</f>
        <v>4</v>
      </c>
      <c r="K103" s="11" t="str">
        <f aca="false">A103&amp;"#"&amp;J103</f>
        <v>46083#4</v>
      </c>
    </row>
    <row r="104" customFormat="false" ht="15" hidden="false" customHeight="false" outlineLevel="0" collapsed="false">
      <c r="A104" s="10" t="n">
        <v>46086</v>
      </c>
      <c r="B104" s="11" t="s">
        <v>32</v>
      </c>
      <c r="C104" s="11" t="s">
        <v>168</v>
      </c>
      <c r="D104" s="11" t="s">
        <v>41</v>
      </c>
      <c r="E104" s="11" t="s">
        <v>42</v>
      </c>
      <c r="F104" s="12" t="s">
        <v>43</v>
      </c>
      <c r="G104" s="12" t="s">
        <v>179</v>
      </c>
      <c r="H104" s="11" t="s">
        <v>37</v>
      </c>
      <c r="I104" s="12"/>
      <c r="J104" s="11" t="n">
        <f aca="false">COUNTIF($A$2:A104,A104)</f>
        <v>1</v>
      </c>
      <c r="K104" s="11" t="str">
        <f aca="false">A104&amp;"#"&amp;J104</f>
        <v>46086#1</v>
      </c>
    </row>
    <row r="105" customFormat="false" ht="23.85" hidden="false" customHeight="false" outlineLevel="0" collapsed="false">
      <c r="A105" s="10" t="n">
        <v>46086</v>
      </c>
      <c r="B105" s="11" t="s">
        <v>32</v>
      </c>
      <c r="C105" s="11" t="s">
        <v>168</v>
      </c>
      <c r="D105" s="11" t="s">
        <v>41</v>
      </c>
      <c r="E105" s="11" t="s">
        <v>45</v>
      </c>
      <c r="F105" s="12" t="s">
        <v>46</v>
      </c>
      <c r="G105" s="12" t="s">
        <v>179</v>
      </c>
      <c r="H105" s="11" t="s">
        <v>37</v>
      </c>
      <c r="I105" s="12"/>
      <c r="J105" s="11" t="n">
        <f aca="false">COUNTIF($A$2:A105,A105)</f>
        <v>2</v>
      </c>
      <c r="K105" s="11" t="str">
        <f aca="false">A105&amp;"#"&amp;J105</f>
        <v>46086#2</v>
      </c>
    </row>
    <row r="106" customFormat="false" ht="23.85" hidden="false" customHeight="false" outlineLevel="0" collapsed="false">
      <c r="A106" s="10" t="n">
        <v>46086</v>
      </c>
      <c r="B106" s="11" t="s">
        <v>32</v>
      </c>
      <c r="C106" s="11" t="s">
        <v>168</v>
      </c>
      <c r="D106" s="11" t="s">
        <v>34</v>
      </c>
      <c r="E106" s="11"/>
      <c r="F106" s="12" t="s">
        <v>47</v>
      </c>
      <c r="G106" s="12" t="s">
        <v>179</v>
      </c>
      <c r="H106" s="11" t="s">
        <v>37</v>
      </c>
      <c r="I106" s="12"/>
      <c r="J106" s="11" t="n">
        <f aca="false">COUNTIF($A$2:A106,A106)</f>
        <v>3</v>
      </c>
      <c r="K106" s="11" t="str">
        <f aca="false">A106&amp;"#"&amp;J106</f>
        <v>46086#3</v>
      </c>
    </row>
    <row r="107" customFormat="false" ht="46.25" hidden="false" customHeight="false" outlineLevel="0" collapsed="false">
      <c r="A107" s="10" t="n">
        <v>46089</v>
      </c>
      <c r="B107" s="11" t="s">
        <v>63</v>
      </c>
      <c r="C107" s="11" t="s">
        <v>168</v>
      </c>
      <c r="D107" s="11" t="s">
        <v>34</v>
      </c>
      <c r="E107" s="11"/>
      <c r="F107" s="12" t="s">
        <v>48</v>
      </c>
      <c r="G107" s="12" t="s">
        <v>179</v>
      </c>
      <c r="H107" s="11" t="s">
        <v>37</v>
      </c>
      <c r="I107" s="12"/>
      <c r="J107" s="11" t="n">
        <f aca="false">COUNTIF($A$2:A107,A107)</f>
        <v>1</v>
      </c>
      <c r="K107" s="11" t="str">
        <f aca="false">A107&amp;"#"&amp;J107</f>
        <v>46089#1</v>
      </c>
    </row>
    <row r="108" customFormat="false" ht="23.85" hidden="false" customHeight="false" outlineLevel="0" collapsed="false">
      <c r="A108" s="10" t="n">
        <v>46089</v>
      </c>
      <c r="B108" s="11" t="s">
        <v>63</v>
      </c>
      <c r="C108" s="11" t="s">
        <v>168</v>
      </c>
      <c r="D108" s="11" t="s">
        <v>34</v>
      </c>
      <c r="E108" s="11"/>
      <c r="F108" s="12" t="s">
        <v>49</v>
      </c>
      <c r="G108" s="12" t="s">
        <v>179</v>
      </c>
      <c r="H108" s="11" t="s">
        <v>37</v>
      </c>
      <c r="I108" s="12"/>
      <c r="J108" s="11" t="n">
        <f aca="false">COUNTIF($A$2:A108,A108)</f>
        <v>2</v>
      </c>
      <c r="K108" s="11" t="str">
        <f aca="false">A108&amp;"#"&amp;J108</f>
        <v>46089#2</v>
      </c>
    </row>
    <row r="109" customFormat="false" ht="35.05" hidden="false" customHeight="false" outlineLevel="0" collapsed="false">
      <c r="A109" s="10" t="n">
        <v>46091</v>
      </c>
      <c r="B109" s="11" t="s">
        <v>68</v>
      </c>
      <c r="C109" s="11" t="s">
        <v>168</v>
      </c>
      <c r="D109" s="11" t="s">
        <v>41</v>
      </c>
      <c r="E109" s="11" t="s">
        <v>148</v>
      </c>
      <c r="F109" s="12" t="s">
        <v>180</v>
      </c>
      <c r="G109" s="12" t="s">
        <v>179</v>
      </c>
      <c r="H109" s="11" t="s">
        <v>37</v>
      </c>
      <c r="I109" s="12"/>
      <c r="J109" s="11" t="n">
        <f aca="false">COUNTIF($A$2:A109,A109)</f>
        <v>1</v>
      </c>
      <c r="K109" s="11" t="str">
        <f aca="false">A109&amp;"#"&amp;J109</f>
        <v>46091#1</v>
      </c>
    </row>
    <row r="110" customFormat="false" ht="23.85" hidden="false" customHeight="false" outlineLevel="0" collapsed="false">
      <c r="A110" s="10" t="n">
        <v>46091</v>
      </c>
      <c r="B110" s="11" t="s">
        <v>68</v>
      </c>
      <c r="C110" s="11" t="s">
        <v>168</v>
      </c>
      <c r="D110" s="11" t="s">
        <v>41</v>
      </c>
      <c r="E110" s="11" t="s">
        <v>144</v>
      </c>
      <c r="F110" s="12" t="s">
        <v>145</v>
      </c>
      <c r="G110" s="12" t="s">
        <v>179</v>
      </c>
      <c r="H110" s="11" t="s">
        <v>37</v>
      </c>
      <c r="I110" s="12"/>
      <c r="J110" s="11" t="n">
        <f aca="false">COUNTIF($A$2:A110,A110)</f>
        <v>2</v>
      </c>
      <c r="K110" s="11" t="str">
        <f aca="false">A110&amp;"#"&amp;J110</f>
        <v>46091#2</v>
      </c>
    </row>
    <row r="111" customFormat="false" ht="35.05" hidden="false" customHeight="false" outlineLevel="0" collapsed="false">
      <c r="A111" s="10" t="n">
        <v>46091</v>
      </c>
      <c r="B111" s="11" t="s">
        <v>68</v>
      </c>
      <c r="C111" s="11" t="s">
        <v>168</v>
      </c>
      <c r="D111" s="11" t="s">
        <v>41</v>
      </c>
      <c r="E111" s="11" t="s">
        <v>51</v>
      </c>
      <c r="F111" s="12" t="s">
        <v>52</v>
      </c>
      <c r="G111" s="12" t="s">
        <v>179</v>
      </c>
      <c r="H111" s="11" t="s">
        <v>37</v>
      </c>
      <c r="I111" s="12"/>
      <c r="J111" s="11" t="n">
        <f aca="false">COUNTIF($A$2:A111,A111)</f>
        <v>3</v>
      </c>
      <c r="K111" s="11" t="str">
        <f aca="false">A111&amp;"#"&amp;J111</f>
        <v>46091#3</v>
      </c>
    </row>
    <row r="112" customFormat="false" ht="23.85" hidden="false" customHeight="false" outlineLevel="0" collapsed="false">
      <c r="A112" s="10" t="n">
        <v>46091</v>
      </c>
      <c r="B112" s="11" t="s">
        <v>68</v>
      </c>
      <c r="C112" s="11" t="s">
        <v>168</v>
      </c>
      <c r="D112" s="11" t="s">
        <v>41</v>
      </c>
      <c r="E112" s="11" t="s">
        <v>53</v>
      </c>
      <c r="F112" s="12" t="s">
        <v>54</v>
      </c>
      <c r="G112" s="12" t="s">
        <v>179</v>
      </c>
      <c r="H112" s="11" t="s">
        <v>37</v>
      </c>
      <c r="I112" s="12"/>
      <c r="J112" s="11" t="n">
        <f aca="false">COUNTIF($A$2:A112,A112)</f>
        <v>4</v>
      </c>
      <c r="K112" s="11" t="str">
        <f aca="false">A112&amp;"#"&amp;J112</f>
        <v>46091#4</v>
      </c>
    </row>
    <row r="113" customFormat="false" ht="23.85" hidden="false" customHeight="false" outlineLevel="0" collapsed="false">
      <c r="A113" s="10" t="n">
        <v>46091</v>
      </c>
      <c r="B113" s="11" t="s">
        <v>68</v>
      </c>
      <c r="C113" s="11" t="s">
        <v>168</v>
      </c>
      <c r="D113" s="11" t="s">
        <v>41</v>
      </c>
      <c r="E113" s="11" t="s">
        <v>55</v>
      </c>
      <c r="F113" s="12" t="s">
        <v>56</v>
      </c>
      <c r="G113" s="12" t="s">
        <v>179</v>
      </c>
      <c r="H113" s="11" t="s">
        <v>37</v>
      </c>
      <c r="I113" s="12"/>
      <c r="J113" s="11" t="n">
        <f aca="false">COUNTIF($A$2:A113,A113)</f>
        <v>5</v>
      </c>
      <c r="K113" s="11" t="str">
        <f aca="false">A113&amp;"#"&amp;J113</f>
        <v>46091#5</v>
      </c>
    </row>
    <row r="114" customFormat="false" ht="46.25" hidden="false" customHeight="false" outlineLevel="0" collapsed="false">
      <c r="A114" s="10" t="n">
        <v>46091</v>
      </c>
      <c r="B114" s="11" t="s">
        <v>68</v>
      </c>
      <c r="C114" s="11" t="s">
        <v>168</v>
      </c>
      <c r="D114" s="11" t="s">
        <v>41</v>
      </c>
      <c r="E114" s="11" t="s">
        <v>146</v>
      </c>
      <c r="F114" s="12" t="s">
        <v>181</v>
      </c>
      <c r="G114" s="12" t="s">
        <v>179</v>
      </c>
      <c r="H114" s="11" t="s">
        <v>37</v>
      </c>
      <c r="I114" s="12"/>
      <c r="J114" s="11" t="n">
        <f aca="false">COUNTIF($A$2:A114,A114)</f>
        <v>6</v>
      </c>
      <c r="K114" s="11" t="str">
        <f aca="false">A114&amp;"#"&amp;J114</f>
        <v>46091#6</v>
      </c>
    </row>
    <row r="115" customFormat="false" ht="23.85" hidden="false" customHeight="false" outlineLevel="0" collapsed="false">
      <c r="A115" s="10" t="n">
        <v>46091</v>
      </c>
      <c r="B115" s="11" t="s">
        <v>68</v>
      </c>
      <c r="C115" s="11" t="s">
        <v>168</v>
      </c>
      <c r="D115" s="11" t="s">
        <v>41</v>
      </c>
      <c r="E115" s="11" t="s">
        <v>57</v>
      </c>
      <c r="F115" s="12" t="s">
        <v>58</v>
      </c>
      <c r="G115" s="12" t="s">
        <v>179</v>
      </c>
      <c r="H115" s="11" t="s">
        <v>37</v>
      </c>
      <c r="I115" s="12"/>
      <c r="J115" s="11" t="n">
        <f aca="false">COUNTIF($A$2:A115,A115)</f>
        <v>7</v>
      </c>
      <c r="K115" s="11" t="str">
        <f aca="false">A115&amp;"#"&amp;J115</f>
        <v>46091#7</v>
      </c>
    </row>
    <row r="116" customFormat="false" ht="23.85" hidden="false" customHeight="false" outlineLevel="0" collapsed="false">
      <c r="A116" s="10" t="n">
        <v>46091</v>
      </c>
      <c r="B116" s="11" t="s">
        <v>68</v>
      </c>
      <c r="C116" s="11" t="s">
        <v>168</v>
      </c>
      <c r="D116" s="11" t="s">
        <v>34</v>
      </c>
      <c r="E116" s="11"/>
      <c r="F116" s="12" t="s">
        <v>60</v>
      </c>
      <c r="G116" s="12" t="s">
        <v>179</v>
      </c>
      <c r="H116" s="11" t="s">
        <v>37</v>
      </c>
      <c r="I116" s="12"/>
      <c r="J116" s="11" t="n">
        <f aca="false">COUNTIF($A$2:A116,A116)</f>
        <v>8</v>
      </c>
      <c r="K116" s="11" t="str">
        <f aca="false">A116&amp;"#"&amp;J116</f>
        <v>46091#8</v>
      </c>
    </row>
    <row r="117" customFormat="false" ht="23.85" hidden="false" customHeight="false" outlineLevel="0" collapsed="false">
      <c r="A117" s="10" t="n">
        <v>46091</v>
      </c>
      <c r="B117" s="11" t="s">
        <v>68</v>
      </c>
      <c r="C117" s="11" t="s">
        <v>168</v>
      </c>
      <c r="D117" s="11" t="s">
        <v>34</v>
      </c>
      <c r="E117" s="11"/>
      <c r="F117" s="12" t="s">
        <v>61</v>
      </c>
      <c r="G117" s="12" t="s">
        <v>179</v>
      </c>
      <c r="H117" s="11" t="s">
        <v>37</v>
      </c>
      <c r="I117" s="12"/>
      <c r="J117" s="11" t="n">
        <f aca="false">COUNTIF($A$2:A117,A117)</f>
        <v>9</v>
      </c>
      <c r="K117" s="11" t="str">
        <f aca="false">A117&amp;"#"&amp;J117</f>
        <v>46091#9</v>
      </c>
    </row>
    <row r="118" customFormat="false" ht="23.85" hidden="false" customHeight="false" outlineLevel="0" collapsed="false">
      <c r="A118" s="10" t="n">
        <v>46091</v>
      </c>
      <c r="B118" s="11" t="s">
        <v>68</v>
      </c>
      <c r="C118" s="11" t="s">
        <v>168</v>
      </c>
      <c r="D118" s="11" t="s">
        <v>34</v>
      </c>
      <c r="E118" s="11"/>
      <c r="F118" s="12" t="s">
        <v>62</v>
      </c>
      <c r="G118" s="12" t="s">
        <v>179</v>
      </c>
      <c r="H118" s="11" t="s">
        <v>37</v>
      </c>
      <c r="I118" s="12"/>
      <c r="J118" s="11" t="n">
        <f aca="false">COUNTIF($A$2:A118,A118)</f>
        <v>10</v>
      </c>
      <c r="K118" s="11" t="str">
        <f aca="false">A118&amp;"#"&amp;J118</f>
        <v>46091#10</v>
      </c>
    </row>
    <row r="119" customFormat="false" ht="46.25" hidden="false" customHeight="false" outlineLevel="0" collapsed="false">
      <c r="A119" s="10" t="n">
        <v>46092</v>
      </c>
      <c r="B119" s="11" t="s">
        <v>70</v>
      </c>
      <c r="C119" s="11" t="s">
        <v>168</v>
      </c>
      <c r="D119" s="11" t="s">
        <v>64</v>
      </c>
      <c r="E119" s="11" t="s">
        <v>146</v>
      </c>
      <c r="F119" s="12" t="s">
        <v>150</v>
      </c>
      <c r="G119" s="12" t="s">
        <v>179</v>
      </c>
      <c r="H119" s="11" t="s">
        <v>37</v>
      </c>
      <c r="I119" s="12"/>
      <c r="J119" s="11" t="n">
        <f aca="false">COUNTIF($A$2:A119,A119)</f>
        <v>1</v>
      </c>
      <c r="K119" s="11" t="str">
        <f aca="false">A119&amp;"#"&amp;J119</f>
        <v>46092#1</v>
      </c>
    </row>
    <row r="120" customFormat="false" ht="46.25" hidden="false" customHeight="false" outlineLevel="0" collapsed="false">
      <c r="A120" s="10" t="n">
        <v>46093</v>
      </c>
      <c r="B120" s="11" t="s">
        <v>32</v>
      </c>
      <c r="C120" s="11" t="s">
        <v>168</v>
      </c>
      <c r="D120" s="11" t="s">
        <v>64</v>
      </c>
      <c r="E120" s="11" t="s">
        <v>146</v>
      </c>
      <c r="F120" s="12" t="s">
        <v>182</v>
      </c>
      <c r="G120" s="12" t="s">
        <v>179</v>
      </c>
      <c r="H120" s="11" t="s">
        <v>37</v>
      </c>
      <c r="I120" s="12"/>
      <c r="J120" s="11" t="n">
        <f aca="false">COUNTIF($A$2:A120,A120)</f>
        <v>1</v>
      </c>
      <c r="K120" s="11" t="str">
        <f aca="false">A120&amp;"#"&amp;J120</f>
        <v>46093#1</v>
      </c>
    </row>
    <row r="121" customFormat="false" ht="46.25" hidden="false" customHeight="false" outlineLevel="0" collapsed="false">
      <c r="A121" s="10" t="n">
        <v>46094</v>
      </c>
      <c r="B121" s="11" t="s">
        <v>89</v>
      </c>
      <c r="C121" s="11" t="s">
        <v>168</v>
      </c>
      <c r="D121" s="11" t="s">
        <v>64</v>
      </c>
      <c r="E121" s="11" t="s">
        <v>146</v>
      </c>
      <c r="F121" s="12" t="s">
        <v>183</v>
      </c>
      <c r="G121" s="12" t="s">
        <v>179</v>
      </c>
      <c r="H121" s="11" t="s">
        <v>37</v>
      </c>
      <c r="I121" s="12"/>
      <c r="J121" s="11" t="n">
        <f aca="false">COUNTIF($A$2:A121,A121)</f>
        <v>1</v>
      </c>
      <c r="K121" s="11" t="str">
        <f aca="false">A121&amp;"#"&amp;J121</f>
        <v>46094#1</v>
      </c>
    </row>
    <row r="122" customFormat="false" ht="46.25" hidden="false" customHeight="false" outlineLevel="0" collapsed="false">
      <c r="A122" s="10" t="n">
        <v>46095</v>
      </c>
      <c r="B122" s="11" t="s">
        <v>50</v>
      </c>
      <c r="C122" s="11" t="s">
        <v>168</v>
      </c>
      <c r="D122" s="11" t="s">
        <v>64</v>
      </c>
      <c r="E122" s="11" t="s">
        <v>146</v>
      </c>
      <c r="F122" s="12" t="s">
        <v>184</v>
      </c>
      <c r="G122" s="12" t="s">
        <v>179</v>
      </c>
      <c r="H122" s="11" t="s">
        <v>37</v>
      </c>
      <c r="I122" s="12"/>
      <c r="J122" s="11" t="n">
        <f aca="false">COUNTIF($A$2:A122,A122)</f>
        <v>1</v>
      </c>
      <c r="K122" s="11" t="str">
        <f aca="false">A122&amp;"#"&amp;J122</f>
        <v>46095#1</v>
      </c>
    </row>
    <row r="123" customFormat="false" ht="46.25" hidden="false" customHeight="false" outlineLevel="0" collapsed="false">
      <c r="A123" s="10" t="n">
        <v>46096</v>
      </c>
      <c r="B123" s="11" t="s">
        <v>63</v>
      </c>
      <c r="C123" s="11" t="s">
        <v>168</v>
      </c>
      <c r="D123" s="11" t="s">
        <v>41</v>
      </c>
      <c r="E123" s="11" t="s">
        <v>146</v>
      </c>
      <c r="F123" s="12" t="s">
        <v>185</v>
      </c>
      <c r="G123" s="12" t="s">
        <v>179</v>
      </c>
      <c r="H123" s="11" t="s">
        <v>37</v>
      </c>
      <c r="I123" s="12"/>
      <c r="J123" s="11" t="n">
        <f aca="false">COUNTIF($A$2:A123,A123)</f>
        <v>1</v>
      </c>
      <c r="K123" s="11" t="str">
        <f aca="false">A123&amp;"#"&amp;J123</f>
        <v>46096#1</v>
      </c>
    </row>
    <row r="124" customFormat="false" ht="23.85" hidden="false" customHeight="false" outlineLevel="0" collapsed="false">
      <c r="A124" s="10" t="n">
        <v>46096</v>
      </c>
      <c r="B124" s="11" t="s">
        <v>63</v>
      </c>
      <c r="C124" s="11" t="s">
        <v>168</v>
      </c>
      <c r="D124" s="11" t="s">
        <v>41</v>
      </c>
      <c r="E124" s="11" t="s">
        <v>176</v>
      </c>
      <c r="F124" s="12" t="s">
        <v>186</v>
      </c>
      <c r="G124" s="12" t="s">
        <v>187</v>
      </c>
      <c r="H124" s="11" t="s">
        <v>37</v>
      </c>
      <c r="I124" s="12"/>
      <c r="J124" s="11" t="n">
        <f aca="false">COUNTIF($A$2:A124,A124)</f>
        <v>2</v>
      </c>
      <c r="K124" s="11" t="str">
        <f aca="false">A124&amp;"#"&amp;J124</f>
        <v>46096#2</v>
      </c>
    </row>
    <row r="125" customFormat="false" ht="23.85" hidden="false" customHeight="false" outlineLevel="0" collapsed="false">
      <c r="A125" s="10" t="n">
        <v>46096</v>
      </c>
      <c r="B125" s="11" t="s">
        <v>63</v>
      </c>
      <c r="C125" s="11" t="s">
        <v>168</v>
      </c>
      <c r="D125" s="11" t="s">
        <v>41</v>
      </c>
      <c r="E125" s="11" t="s">
        <v>77</v>
      </c>
      <c r="F125" s="12" t="s">
        <v>78</v>
      </c>
      <c r="G125" s="12" t="s">
        <v>187</v>
      </c>
      <c r="H125" s="11" t="s">
        <v>37</v>
      </c>
      <c r="I125" s="12"/>
      <c r="J125" s="11" t="n">
        <f aca="false">COUNTIF($A$2:A125,A125)</f>
        <v>3</v>
      </c>
      <c r="K125" s="11" t="str">
        <f aca="false">A125&amp;"#"&amp;J125</f>
        <v>46096#3</v>
      </c>
    </row>
    <row r="126" customFormat="false" ht="46.25" hidden="false" customHeight="false" outlineLevel="0" collapsed="false">
      <c r="A126" s="10" t="n">
        <v>46096</v>
      </c>
      <c r="B126" s="11" t="s">
        <v>63</v>
      </c>
      <c r="C126" s="11" t="s">
        <v>168</v>
      </c>
      <c r="D126" s="11" t="s">
        <v>93</v>
      </c>
      <c r="E126" s="11" t="s">
        <v>146</v>
      </c>
      <c r="F126" s="12" t="s">
        <v>157</v>
      </c>
      <c r="G126" s="12" t="s">
        <v>179</v>
      </c>
      <c r="H126" s="11" t="s">
        <v>37</v>
      </c>
      <c r="I126" s="12"/>
      <c r="J126" s="11" t="n">
        <f aca="false">COUNTIF($A$2:A126,A126)</f>
        <v>4</v>
      </c>
      <c r="K126" s="11" t="str">
        <f aca="false">A126&amp;"#"&amp;J126</f>
        <v>46096#4</v>
      </c>
    </row>
    <row r="127" customFormat="false" ht="23.85" hidden="false" customHeight="false" outlineLevel="0" collapsed="false">
      <c r="A127" s="10" t="n">
        <v>46096</v>
      </c>
      <c r="B127" s="11" t="s">
        <v>63</v>
      </c>
      <c r="C127" s="11" t="s">
        <v>168</v>
      </c>
      <c r="D127" s="11" t="s">
        <v>82</v>
      </c>
      <c r="E127" s="11"/>
      <c r="F127" s="12" t="s">
        <v>83</v>
      </c>
      <c r="G127" s="12" t="s">
        <v>188</v>
      </c>
      <c r="H127" s="11" t="s">
        <v>37</v>
      </c>
      <c r="I127" s="12"/>
      <c r="J127" s="11" t="n">
        <f aca="false">COUNTIF($A$2:A127,A127)</f>
        <v>5</v>
      </c>
      <c r="K127" s="11" t="str">
        <f aca="false">A127&amp;"#"&amp;J127</f>
        <v>46096#5</v>
      </c>
    </row>
    <row r="128" customFormat="false" ht="15" hidden="false" customHeight="false" outlineLevel="0" collapsed="false">
      <c r="A128" s="10" t="n">
        <v>46097</v>
      </c>
      <c r="B128" s="11" t="s">
        <v>40</v>
      </c>
      <c r="C128" s="11" t="s">
        <v>168</v>
      </c>
      <c r="D128" s="11" t="s">
        <v>34</v>
      </c>
      <c r="E128" s="11"/>
      <c r="F128" s="12" t="s">
        <v>35</v>
      </c>
      <c r="G128" s="12" t="s">
        <v>189</v>
      </c>
      <c r="H128" s="11" t="s">
        <v>37</v>
      </c>
      <c r="I128" s="12"/>
      <c r="J128" s="11" t="n">
        <f aca="false">COUNTIF($A$2:A128,A128)</f>
        <v>1</v>
      </c>
      <c r="K128" s="11" t="str">
        <f aca="false">A128&amp;"#"&amp;J128</f>
        <v>46097#1</v>
      </c>
    </row>
    <row r="129" customFormat="false" ht="23.85" hidden="false" customHeight="false" outlineLevel="0" collapsed="false">
      <c r="A129" s="10" t="n">
        <v>46101</v>
      </c>
      <c r="B129" s="11" t="s">
        <v>89</v>
      </c>
      <c r="C129" s="11" t="s">
        <v>168</v>
      </c>
      <c r="D129" s="11" t="s">
        <v>41</v>
      </c>
      <c r="E129" s="11" t="s">
        <v>91</v>
      </c>
      <c r="F129" s="12" t="s">
        <v>190</v>
      </c>
      <c r="G129" s="12" t="s">
        <v>179</v>
      </c>
      <c r="H129" s="11" t="s">
        <v>37</v>
      </c>
      <c r="I129" s="12"/>
      <c r="J129" s="11" t="n">
        <f aca="false">COUNTIF($A$2:A129,A129)</f>
        <v>1</v>
      </c>
      <c r="K129" s="11" t="str">
        <f aca="false">A129&amp;"#"&amp;J129</f>
        <v>46101#1</v>
      </c>
    </row>
    <row r="130" customFormat="false" ht="23.85" hidden="false" customHeight="false" outlineLevel="0" collapsed="false">
      <c r="A130" s="10" t="n">
        <v>46106</v>
      </c>
      <c r="B130" s="11" t="s">
        <v>70</v>
      </c>
      <c r="C130" s="11" t="s">
        <v>168</v>
      </c>
      <c r="D130" s="11" t="s">
        <v>41</v>
      </c>
      <c r="E130" s="11" t="s">
        <v>97</v>
      </c>
      <c r="F130" s="12" t="s">
        <v>161</v>
      </c>
      <c r="G130" s="12" t="s">
        <v>191</v>
      </c>
      <c r="H130" s="11" t="s">
        <v>37</v>
      </c>
      <c r="I130" s="12"/>
      <c r="J130" s="11" t="n">
        <f aca="false">COUNTIF($A$2:A130,A130)</f>
        <v>1</v>
      </c>
      <c r="K130" s="11" t="str">
        <f aca="false">A130&amp;"#"&amp;J130</f>
        <v>46106#1</v>
      </c>
    </row>
    <row r="131" customFormat="false" ht="23.85" hidden="false" customHeight="false" outlineLevel="0" collapsed="false">
      <c r="A131" s="10" t="n">
        <v>46106</v>
      </c>
      <c r="B131" s="11" t="s">
        <v>70</v>
      </c>
      <c r="C131" s="11" t="s">
        <v>168</v>
      </c>
      <c r="D131" s="11" t="s">
        <v>41</v>
      </c>
      <c r="E131" s="11" t="s">
        <v>99</v>
      </c>
      <c r="F131" s="12" t="s">
        <v>192</v>
      </c>
      <c r="G131" s="12" t="s">
        <v>191</v>
      </c>
      <c r="H131" s="11" t="s">
        <v>37</v>
      </c>
      <c r="I131" s="12"/>
      <c r="J131" s="11" t="n">
        <f aca="false">COUNTIF($A$2:A131,A131)</f>
        <v>2</v>
      </c>
      <c r="K131" s="11" t="str">
        <f aca="false">A131&amp;"#"&amp;J131</f>
        <v>46106#2</v>
      </c>
    </row>
    <row r="132" customFormat="false" ht="23.85" hidden="false" customHeight="false" outlineLevel="0" collapsed="false">
      <c r="A132" s="10" t="n">
        <v>46106</v>
      </c>
      <c r="B132" s="11" t="s">
        <v>70</v>
      </c>
      <c r="C132" s="11" t="s">
        <v>168</v>
      </c>
      <c r="D132" s="11" t="s">
        <v>41</v>
      </c>
      <c r="E132" s="11" t="s">
        <v>101</v>
      </c>
      <c r="F132" s="12" t="s">
        <v>193</v>
      </c>
      <c r="G132" s="12" t="s">
        <v>191</v>
      </c>
      <c r="H132" s="11" t="s">
        <v>37</v>
      </c>
      <c r="I132" s="12"/>
      <c r="J132" s="11" t="n">
        <f aca="false">COUNTIF($A$2:A132,A132)</f>
        <v>3</v>
      </c>
      <c r="K132" s="11" t="str">
        <f aca="false">A132&amp;"#"&amp;J132</f>
        <v>46106#3</v>
      </c>
    </row>
    <row r="133" customFormat="false" ht="23.85" hidden="false" customHeight="false" outlineLevel="0" collapsed="false">
      <c r="A133" s="10" t="n">
        <v>46106</v>
      </c>
      <c r="B133" s="11" t="s">
        <v>70</v>
      </c>
      <c r="C133" s="11" t="s">
        <v>168</v>
      </c>
      <c r="D133" s="11" t="s">
        <v>34</v>
      </c>
      <c r="E133" s="11"/>
      <c r="F133" s="12" t="s">
        <v>194</v>
      </c>
      <c r="G133" s="12" t="s">
        <v>191</v>
      </c>
      <c r="H133" s="11" t="s">
        <v>37</v>
      </c>
      <c r="I133" s="12"/>
      <c r="J133" s="11" t="n">
        <f aca="false">COUNTIF($A$2:A133,A133)</f>
        <v>4</v>
      </c>
      <c r="K133" s="11" t="str">
        <f aca="false">A133&amp;"#"&amp;J133</f>
        <v>46106#4</v>
      </c>
    </row>
    <row r="134" customFormat="false" ht="23.85" hidden="false" customHeight="false" outlineLevel="0" collapsed="false">
      <c r="A134" s="10" t="n">
        <v>46106</v>
      </c>
      <c r="B134" s="11" t="s">
        <v>70</v>
      </c>
      <c r="C134" s="11" t="s">
        <v>168</v>
      </c>
      <c r="D134" s="11" t="s">
        <v>34</v>
      </c>
      <c r="E134" s="11"/>
      <c r="F134" s="12" t="s">
        <v>195</v>
      </c>
      <c r="G134" s="12" t="s">
        <v>191</v>
      </c>
      <c r="H134" s="11" t="s">
        <v>37</v>
      </c>
      <c r="I134" s="12"/>
      <c r="J134" s="11" t="n">
        <f aca="false">COUNTIF($A$2:A134,A134)</f>
        <v>5</v>
      </c>
      <c r="K134" s="11" t="str">
        <f aca="false">A134&amp;"#"&amp;J134</f>
        <v>46106#5</v>
      </c>
    </row>
    <row r="135" customFormat="false" ht="23.85" hidden="false" customHeight="false" outlineLevel="0" collapsed="false">
      <c r="A135" s="10" t="n">
        <v>46111</v>
      </c>
      <c r="B135" s="11" t="s">
        <v>40</v>
      </c>
      <c r="C135" s="11" t="s">
        <v>168</v>
      </c>
      <c r="D135" s="11" t="s">
        <v>82</v>
      </c>
      <c r="E135" s="11"/>
      <c r="F135" s="12" t="s">
        <v>108</v>
      </c>
      <c r="G135" s="12" t="s">
        <v>188</v>
      </c>
      <c r="H135" s="11" t="s">
        <v>37</v>
      </c>
      <c r="I135" s="12"/>
      <c r="J135" s="11" t="n">
        <f aca="false">COUNTIF($A$2:A135,A135)</f>
        <v>1</v>
      </c>
      <c r="K135" s="11" t="str">
        <f aca="false">A135&amp;"#"&amp;J135</f>
        <v>46111#1</v>
      </c>
    </row>
    <row r="136" customFormat="false" ht="35.05" hidden="false" customHeight="false" outlineLevel="0" collapsed="false">
      <c r="A136" s="10" t="n">
        <v>46111</v>
      </c>
      <c r="B136" s="11" t="s">
        <v>40</v>
      </c>
      <c r="C136" s="11" t="s">
        <v>168</v>
      </c>
      <c r="D136" s="11" t="s">
        <v>34</v>
      </c>
      <c r="E136" s="11" t="s">
        <v>176</v>
      </c>
      <c r="F136" s="12" t="s">
        <v>196</v>
      </c>
      <c r="G136" s="12" t="s">
        <v>187</v>
      </c>
      <c r="H136" s="11" t="s">
        <v>37</v>
      </c>
      <c r="I136" s="12"/>
      <c r="J136" s="11" t="n">
        <f aca="false">COUNTIF($A$2:A136,A136)</f>
        <v>2</v>
      </c>
      <c r="K136" s="11" t="str">
        <f aca="false">A136&amp;"#"&amp;J136</f>
        <v>46111#2</v>
      </c>
    </row>
    <row r="137" customFormat="false" ht="23.85" hidden="false" customHeight="false" outlineLevel="0" collapsed="false">
      <c r="A137" s="10" t="n">
        <v>46111</v>
      </c>
      <c r="B137" s="11" t="s">
        <v>40</v>
      </c>
      <c r="C137" s="11" t="s">
        <v>168</v>
      </c>
      <c r="D137" s="11" t="s">
        <v>34</v>
      </c>
      <c r="E137" s="11"/>
      <c r="F137" s="12" t="s">
        <v>197</v>
      </c>
      <c r="G137" s="12" t="s">
        <v>188</v>
      </c>
      <c r="H137" s="11" t="s">
        <v>37</v>
      </c>
      <c r="I137" s="12"/>
      <c r="J137" s="11" t="n">
        <f aca="false">COUNTIF($A$2:A137,A137)</f>
        <v>3</v>
      </c>
      <c r="K137" s="11" t="str">
        <f aca="false">A137&amp;"#"&amp;J137</f>
        <v>46111#3</v>
      </c>
    </row>
    <row r="138" customFormat="false" ht="23.85" hidden="false" customHeight="false" outlineLevel="0" collapsed="false">
      <c r="A138" s="10" t="n">
        <v>46111</v>
      </c>
      <c r="B138" s="11" t="s">
        <v>40</v>
      </c>
      <c r="C138" s="11" t="s">
        <v>168</v>
      </c>
      <c r="D138" s="11" t="s">
        <v>34</v>
      </c>
      <c r="E138" s="11"/>
      <c r="F138" s="12" t="s">
        <v>112</v>
      </c>
      <c r="G138" s="12" t="s">
        <v>191</v>
      </c>
      <c r="H138" s="11" t="s">
        <v>37</v>
      </c>
      <c r="I138" s="12"/>
      <c r="J138" s="11" t="n">
        <f aca="false">COUNTIF($A$2:A138,A138)</f>
        <v>4</v>
      </c>
      <c r="K138" s="11" t="str">
        <f aca="false">A138&amp;"#"&amp;J138</f>
        <v>46111#4</v>
      </c>
    </row>
    <row r="139" customFormat="false" ht="23.85" hidden="false" customHeight="false" outlineLevel="0" collapsed="false">
      <c r="A139" s="10" t="n">
        <v>46113</v>
      </c>
      <c r="B139" s="11" t="s">
        <v>70</v>
      </c>
      <c r="C139" s="11" t="s">
        <v>198</v>
      </c>
      <c r="D139" s="11" t="s">
        <v>41</v>
      </c>
      <c r="E139" s="11" t="s">
        <v>105</v>
      </c>
      <c r="F139" s="12" t="s">
        <v>106</v>
      </c>
      <c r="G139" s="12" t="s">
        <v>162</v>
      </c>
      <c r="H139" s="11" t="s">
        <v>37</v>
      </c>
      <c r="I139" s="12"/>
      <c r="J139" s="11" t="n">
        <f aca="false">COUNTIF($A$2:A139,A139)</f>
        <v>1</v>
      </c>
      <c r="K139" s="11" t="str">
        <f aca="false">A139&amp;"#"&amp;J139</f>
        <v>46113#1</v>
      </c>
    </row>
    <row r="140" customFormat="false" ht="15" hidden="false" customHeight="false" outlineLevel="0" collapsed="false">
      <c r="A140" s="10" t="n">
        <v>46113</v>
      </c>
      <c r="B140" s="11" t="s">
        <v>70</v>
      </c>
      <c r="C140" s="11" t="s">
        <v>198</v>
      </c>
      <c r="D140" s="11" t="s">
        <v>34</v>
      </c>
      <c r="E140" s="11"/>
      <c r="F140" s="12" t="s">
        <v>35</v>
      </c>
      <c r="G140" s="12" t="s">
        <v>199</v>
      </c>
      <c r="H140" s="11" t="s">
        <v>37</v>
      </c>
      <c r="I140" s="12"/>
      <c r="J140" s="11" t="n">
        <f aca="false">COUNTIF($A$2:A140,A140)</f>
        <v>2</v>
      </c>
      <c r="K140" s="11" t="str">
        <f aca="false">A140&amp;"#"&amp;J140</f>
        <v>46113#2</v>
      </c>
    </row>
    <row r="141" customFormat="false" ht="23.85" hidden="false" customHeight="false" outlineLevel="0" collapsed="false">
      <c r="A141" s="10" t="n">
        <v>46113</v>
      </c>
      <c r="B141" s="11" t="s">
        <v>70</v>
      </c>
      <c r="C141" s="11" t="s">
        <v>198</v>
      </c>
      <c r="D141" s="11" t="s">
        <v>34</v>
      </c>
      <c r="E141" s="11"/>
      <c r="F141" s="12" t="s">
        <v>38</v>
      </c>
      <c r="G141" s="12" t="s">
        <v>200</v>
      </c>
      <c r="H141" s="11" t="s">
        <v>37</v>
      </c>
      <c r="I141" s="12"/>
      <c r="J141" s="11" t="n">
        <f aca="false">COUNTIF($A$2:A141,A141)</f>
        <v>3</v>
      </c>
      <c r="K141" s="11" t="str">
        <f aca="false">A141&amp;"#"&amp;J141</f>
        <v>46113#3</v>
      </c>
    </row>
    <row r="142" customFormat="false" ht="15" hidden="false" customHeight="false" outlineLevel="0" collapsed="false">
      <c r="A142" s="10" t="n">
        <v>46117</v>
      </c>
      <c r="B142" s="11" t="s">
        <v>63</v>
      </c>
      <c r="C142" s="11" t="s">
        <v>198</v>
      </c>
      <c r="D142" s="11" t="s">
        <v>41</v>
      </c>
      <c r="E142" s="11" t="s">
        <v>42</v>
      </c>
      <c r="F142" s="12" t="s">
        <v>43</v>
      </c>
      <c r="G142" s="12" t="s">
        <v>201</v>
      </c>
      <c r="H142" s="11" t="s">
        <v>37</v>
      </c>
      <c r="I142" s="12"/>
      <c r="J142" s="11" t="n">
        <f aca="false">COUNTIF($A$2:A142,A142)</f>
        <v>1</v>
      </c>
      <c r="K142" s="11" t="str">
        <f aca="false">A142&amp;"#"&amp;J142</f>
        <v>46117#1</v>
      </c>
    </row>
    <row r="143" customFormat="false" ht="23.85" hidden="false" customHeight="false" outlineLevel="0" collapsed="false">
      <c r="A143" s="10" t="n">
        <v>46117</v>
      </c>
      <c r="B143" s="11" t="s">
        <v>63</v>
      </c>
      <c r="C143" s="11" t="s">
        <v>198</v>
      </c>
      <c r="D143" s="11" t="s">
        <v>41</v>
      </c>
      <c r="E143" s="11" t="s">
        <v>45</v>
      </c>
      <c r="F143" s="12" t="s">
        <v>46</v>
      </c>
      <c r="G143" s="12" t="s">
        <v>201</v>
      </c>
      <c r="H143" s="11" t="s">
        <v>37</v>
      </c>
      <c r="I143" s="12"/>
      <c r="J143" s="11" t="n">
        <f aca="false">COUNTIF($A$2:A143,A143)</f>
        <v>2</v>
      </c>
      <c r="K143" s="11" t="str">
        <f aca="false">A143&amp;"#"&amp;J143</f>
        <v>46117#2</v>
      </c>
    </row>
    <row r="144" customFormat="false" ht="23.85" hidden="false" customHeight="false" outlineLevel="0" collapsed="false">
      <c r="A144" s="10" t="n">
        <v>46117</v>
      </c>
      <c r="B144" s="11" t="s">
        <v>63</v>
      </c>
      <c r="C144" s="11" t="s">
        <v>198</v>
      </c>
      <c r="D144" s="11" t="s">
        <v>34</v>
      </c>
      <c r="E144" s="11"/>
      <c r="F144" s="12" t="s">
        <v>47</v>
      </c>
      <c r="G144" s="12" t="s">
        <v>201</v>
      </c>
      <c r="H144" s="11" t="s">
        <v>37</v>
      </c>
      <c r="I144" s="12"/>
      <c r="J144" s="11" t="n">
        <f aca="false">COUNTIF($A$2:A144,A144)</f>
        <v>3</v>
      </c>
      <c r="K144" s="11" t="str">
        <f aca="false">A144&amp;"#"&amp;J144</f>
        <v>46117#3</v>
      </c>
    </row>
    <row r="145" customFormat="false" ht="46.25" hidden="false" customHeight="false" outlineLevel="0" collapsed="false">
      <c r="A145" s="10" t="n">
        <v>46120</v>
      </c>
      <c r="B145" s="11" t="s">
        <v>70</v>
      </c>
      <c r="C145" s="11" t="s">
        <v>198</v>
      </c>
      <c r="D145" s="11" t="s">
        <v>34</v>
      </c>
      <c r="E145" s="11"/>
      <c r="F145" s="12" t="s">
        <v>48</v>
      </c>
      <c r="G145" s="12" t="s">
        <v>201</v>
      </c>
      <c r="H145" s="11" t="s">
        <v>37</v>
      </c>
      <c r="I145" s="12"/>
      <c r="J145" s="11" t="n">
        <f aca="false">COUNTIF($A$2:A145,A145)</f>
        <v>1</v>
      </c>
      <c r="K145" s="11" t="str">
        <f aca="false">A145&amp;"#"&amp;J145</f>
        <v>46120#1</v>
      </c>
    </row>
    <row r="146" customFormat="false" ht="23.85" hidden="false" customHeight="false" outlineLevel="0" collapsed="false">
      <c r="A146" s="10" t="n">
        <v>46120</v>
      </c>
      <c r="B146" s="11" t="s">
        <v>70</v>
      </c>
      <c r="C146" s="11" t="s">
        <v>198</v>
      </c>
      <c r="D146" s="11" t="s">
        <v>34</v>
      </c>
      <c r="E146" s="11"/>
      <c r="F146" s="12" t="s">
        <v>49</v>
      </c>
      <c r="G146" s="12" t="s">
        <v>201</v>
      </c>
      <c r="H146" s="11" t="s">
        <v>37</v>
      </c>
      <c r="I146" s="12"/>
      <c r="J146" s="11" t="n">
        <f aca="false">COUNTIF($A$2:A146,A146)</f>
        <v>2</v>
      </c>
      <c r="K146" s="11" t="str">
        <f aca="false">A146&amp;"#"&amp;J146</f>
        <v>46120#2</v>
      </c>
    </row>
    <row r="147" customFormat="false" ht="35.05" hidden="false" customHeight="false" outlineLevel="0" collapsed="false">
      <c r="A147" s="10" t="n">
        <v>46122</v>
      </c>
      <c r="B147" s="11" t="s">
        <v>89</v>
      </c>
      <c r="C147" s="11" t="s">
        <v>198</v>
      </c>
      <c r="D147" s="11" t="s">
        <v>41</v>
      </c>
      <c r="E147" s="11" t="s">
        <v>51</v>
      </c>
      <c r="F147" s="12" t="s">
        <v>202</v>
      </c>
      <c r="G147" s="12" t="s">
        <v>201</v>
      </c>
      <c r="H147" s="11" t="s">
        <v>37</v>
      </c>
      <c r="I147" s="12"/>
      <c r="J147" s="11" t="n">
        <f aca="false">COUNTIF($A$2:A147,A147)</f>
        <v>1</v>
      </c>
      <c r="K147" s="11" t="str">
        <f aca="false">A147&amp;"#"&amp;J147</f>
        <v>46122#1</v>
      </c>
    </row>
    <row r="148" customFormat="false" ht="23.85" hidden="false" customHeight="false" outlineLevel="0" collapsed="false">
      <c r="A148" s="10" t="n">
        <v>46122</v>
      </c>
      <c r="B148" s="11" t="s">
        <v>89</v>
      </c>
      <c r="C148" s="11" t="s">
        <v>198</v>
      </c>
      <c r="D148" s="11" t="s">
        <v>41</v>
      </c>
      <c r="E148" s="11" t="s">
        <v>65</v>
      </c>
      <c r="F148" s="12" t="s">
        <v>73</v>
      </c>
      <c r="G148" s="12" t="s">
        <v>201</v>
      </c>
      <c r="H148" s="11" t="s">
        <v>37</v>
      </c>
      <c r="I148" s="12"/>
      <c r="J148" s="11" t="n">
        <f aca="false">COUNTIF($A$2:A148,A148)</f>
        <v>2</v>
      </c>
      <c r="K148" s="11" t="str">
        <f aca="false">A148&amp;"#"&amp;J148</f>
        <v>46122#2</v>
      </c>
    </row>
    <row r="149" customFormat="false" ht="23.85" hidden="false" customHeight="false" outlineLevel="0" collapsed="false">
      <c r="A149" s="10" t="n">
        <v>46122</v>
      </c>
      <c r="B149" s="11" t="s">
        <v>89</v>
      </c>
      <c r="C149" s="11" t="s">
        <v>198</v>
      </c>
      <c r="D149" s="11" t="s">
        <v>41</v>
      </c>
      <c r="E149" s="11" t="s">
        <v>53</v>
      </c>
      <c r="F149" s="12" t="s">
        <v>203</v>
      </c>
      <c r="G149" s="12" t="s">
        <v>201</v>
      </c>
      <c r="H149" s="11" t="s">
        <v>37</v>
      </c>
      <c r="I149" s="12"/>
      <c r="J149" s="11" t="n">
        <f aca="false">COUNTIF($A$2:A149,A149)</f>
        <v>3</v>
      </c>
      <c r="K149" s="11" t="str">
        <f aca="false">A149&amp;"#"&amp;J149</f>
        <v>46122#3</v>
      </c>
    </row>
    <row r="150" customFormat="false" ht="23.85" hidden="false" customHeight="false" outlineLevel="0" collapsed="false">
      <c r="A150" s="10" t="n">
        <v>46122</v>
      </c>
      <c r="B150" s="11" t="s">
        <v>89</v>
      </c>
      <c r="C150" s="11" t="s">
        <v>198</v>
      </c>
      <c r="D150" s="11" t="s">
        <v>41</v>
      </c>
      <c r="E150" s="11" t="s">
        <v>55</v>
      </c>
      <c r="F150" s="12" t="s">
        <v>56</v>
      </c>
      <c r="G150" s="12" t="s">
        <v>201</v>
      </c>
      <c r="H150" s="11" t="s">
        <v>37</v>
      </c>
      <c r="I150" s="12"/>
      <c r="J150" s="11" t="n">
        <f aca="false">COUNTIF($A$2:A150,A150)</f>
        <v>4</v>
      </c>
      <c r="K150" s="11" t="str">
        <f aca="false">A150&amp;"#"&amp;J150</f>
        <v>46122#4</v>
      </c>
    </row>
    <row r="151" customFormat="false" ht="35.05" hidden="false" customHeight="false" outlineLevel="0" collapsed="false">
      <c r="A151" s="10" t="n">
        <v>46122</v>
      </c>
      <c r="B151" s="11" t="s">
        <v>89</v>
      </c>
      <c r="C151" s="11" t="s">
        <v>198</v>
      </c>
      <c r="D151" s="11" t="s">
        <v>41</v>
      </c>
      <c r="E151" s="11" t="s">
        <v>148</v>
      </c>
      <c r="F151" s="12" t="s">
        <v>180</v>
      </c>
      <c r="G151" s="12" t="s">
        <v>201</v>
      </c>
      <c r="H151" s="11" t="s">
        <v>37</v>
      </c>
      <c r="I151" s="12"/>
      <c r="J151" s="11" t="n">
        <f aca="false">COUNTIF($A$2:A151,A151)</f>
        <v>5</v>
      </c>
      <c r="K151" s="11" t="str">
        <f aca="false">A151&amp;"#"&amp;J151</f>
        <v>46122#5</v>
      </c>
    </row>
    <row r="152" customFormat="false" ht="23.85" hidden="false" customHeight="false" outlineLevel="0" collapsed="false">
      <c r="A152" s="10" t="n">
        <v>46122</v>
      </c>
      <c r="B152" s="11" t="s">
        <v>89</v>
      </c>
      <c r="C152" s="11" t="s">
        <v>198</v>
      </c>
      <c r="D152" s="11" t="s">
        <v>41</v>
      </c>
      <c r="E152" s="11" t="s">
        <v>57</v>
      </c>
      <c r="F152" s="12" t="s">
        <v>58</v>
      </c>
      <c r="G152" s="12" t="s">
        <v>201</v>
      </c>
      <c r="H152" s="11" t="s">
        <v>37</v>
      </c>
      <c r="I152" s="12"/>
      <c r="J152" s="11" t="n">
        <f aca="false">COUNTIF($A$2:A152,A152)</f>
        <v>6</v>
      </c>
      <c r="K152" s="11" t="str">
        <f aca="false">A152&amp;"#"&amp;J152</f>
        <v>46122#6</v>
      </c>
    </row>
    <row r="153" customFormat="false" ht="23.85" hidden="false" customHeight="false" outlineLevel="0" collapsed="false">
      <c r="A153" s="10" t="n">
        <v>46122</v>
      </c>
      <c r="B153" s="11" t="s">
        <v>89</v>
      </c>
      <c r="C153" s="11" t="s">
        <v>198</v>
      </c>
      <c r="D153" s="11" t="s">
        <v>34</v>
      </c>
      <c r="E153" s="11"/>
      <c r="F153" s="12" t="s">
        <v>60</v>
      </c>
      <c r="G153" s="12" t="s">
        <v>201</v>
      </c>
      <c r="H153" s="11" t="s">
        <v>37</v>
      </c>
      <c r="I153" s="12"/>
      <c r="J153" s="11" t="n">
        <f aca="false">COUNTIF($A$2:A153,A153)</f>
        <v>7</v>
      </c>
      <c r="K153" s="11" t="str">
        <f aca="false">A153&amp;"#"&amp;J153</f>
        <v>46122#7</v>
      </c>
    </row>
    <row r="154" customFormat="false" ht="23.85" hidden="false" customHeight="false" outlineLevel="0" collapsed="false">
      <c r="A154" s="10" t="n">
        <v>46122</v>
      </c>
      <c r="B154" s="11" t="s">
        <v>89</v>
      </c>
      <c r="C154" s="11" t="s">
        <v>198</v>
      </c>
      <c r="D154" s="11" t="s">
        <v>34</v>
      </c>
      <c r="E154" s="11"/>
      <c r="F154" s="12" t="s">
        <v>61</v>
      </c>
      <c r="G154" s="12" t="s">
        <v>201</v>
      </c>
      <c r="H154" s="11" t="s">
        <v>37</v>
      </c>
      <c r="I154" s="12"/>
      <c r="J154" s="11" t="n">
        <f aca="false">COUNTIF($A$2:A154,A154)</f>
        <v>8</v>
      </c>
      <c r="K154" s="11" t="str">
        <f aca="false">A154&amp;"#"&amp;J154</f>
        <v>46122#8</v>
      </c>
    </row>
    <row r="155" customFormat="false" ht="23.85" hidden="false" customHeight="false" outlineLevel="0" collapsed="false">
      <c r="A155" s="10" t="n">
        <v>46122</v>
      </c>
      <c r="B155" s="11" t="s">
        <v>89</v>
      </c>
      <c r="C155" s="11" t="s">
        <v>198</v>
      </c>
      <c r="D155" s="11" t="s">
        <v>34</v>
      </c>
      <c r="E155" s="11"/>
      <c r="F155" s="12" t="s">
        <v>62</v>
      </c>
      <c r="G155" s="12" t="s">
        <v>201</v>
      </c>
      <c r="H155" s="11" t="s">
        <v>37</v>
      </c>
      <c r="I155" s="12"/>
      <c r="J155" s="11" t="n">
        <f aca="false">COUNTIF($A$2:A155,A155)</f>
        <v>9</v>
      </c>
      <c r="K155" s="11" t="str">
        <f aca="false">A155&amp;"#"&amp;J155</f>
        <v>46122#9</v>
      </c>
    </row>
    <row r="156" customFormat="false" ht="23.85" hidden="false" customHeight="false" outlineLevel="0" collapsed="false">
      <c r="A156" s="10" t="n">
        <v>46123</v>
      </c>
      <c r="B156" s="11" t="s">
        <v>50</v>
      </c>
      <c r="C156" s="11" t="s">
        <v>198</v>
      </c>
      <c r="D156" s="11" t="s">
        <v>64</v>
      </c>
      <c r="E156" s="11" t="s">
        <v>65</v>
      </c>
      <c r="F156" s="12" t="s">
        <v>66</v>
      </c>
      <c r="G156" s="12" t="s">
        <v>201</v>
      </c>
      <c r="H156" s="11" t="s">
        <v>37</v>
      </c>
      <c r="I156" s="12"/>
      <c r="J156" s="11" t="n">
        <f aca="false">COUNTIF($A$2:A156,A156)</f>
        <v>1</v>
      </c>
      <c r="K156" s="11" t="str">
        <f aca="false">A156&amp;"#"&amp;J156</f>
        <v>46123#1</v>
      </c>
    </row>
    <row r="157" customFormat="false" ht="23.85" hidden="false" customHeight="false" outlineLevel="0" collapsed="false">
      <c r="A157" s="10" t="n">
        <v>46124</v>
      </c>
      <c r="B157" s="11" t="s">
        <v>63</v>
      </c>
      <c r="C157" s="11" t="s">
        <v>198</v>
      </c>
      <c r="D157" s="11" t="s">
        <v>64</v>
      </c>
      <c r="E157" s="11" t="s">
        <v>65</v>
      </c>
      <c r="F157" s="12" t="s">
        <v>67</v>
      </c>
      <c r="G157" s="12" t="s">
        <v>201</v>
      </c>
      <c r="H157" s="11" t="s">
        <v>37</v>
      </c>
      <c r="I157" s="12"/>
      <c r="J157" s="11" t="n">
        <f aca="false">COUNTIF($A$2:A157,A157)</f>
        <v>1</v>
      </c>
      <c r="K157" s="11" t="str">
        <f aca="false">A157&amp;"#"&amp;J157</f>
        <v>46124#1</v>
      </c>
    </row>
    <row r="158" customFormat="false" ht="23.85" hidden="false" customHeight="false" outlineLevel="0" collapsed="false">
      <c r="A158" s="10" t="n">
        <v>46125</v>
      </c>
      <c r="B158" s="11" t="s">
        <v>40</v>
      </c>
      <c r="C158" s="11" t="s">
        <v>198</v>
      </c>
      <c r="D158" s="11" t="s">
        <v>64</v>
      </c>
      <c r="E158" s="11" t="s">
        <v>65</v>
      </c>
      <c r="F158" s="12" t="s">
        <v>69</v>
      </c>
      <c r="G158" s="12" t="s">
        <v>201</v>
      </c>
      <c r="H158" s="11" t="s">
        <v>37</v>
      </c>
      <c r="I158" s="12"/>
      <c r="J158" s="11" t="n">
        <f aca="false">COUNTIF($A$2:A158,A158)</f>
        <v>1</v>
      </c>
      <c r="K158" s="11" t="str">
        <f aca="false">A158&amp;"#"&amp;J158</f>
        <v>46125#1</v>
      </c>
    </row>
    <row r="159" customFormat="false" ht="23.85" hidden="false" customHeight="false" outlineLevel="0" collapsed="false">
      <c r="A159" s="10" t="n">
        <v>46126</v>
      </c>
      <c r="B159" s="11" t="s">
        <v>68</v>
      </c>
      <c r="C159" s="11" t="s">
        <v>198</v>
      </c>
      <c r="D159" s="11" t="s">
        <v>64</v>
      </c>
      <c r="E159" s="11" t="s">
        <v>65</v>
      </c>
      <c r="F159" s="12" t="s">
        <v>71</v>
      </c>
      <c r="G159" s="12" t="s">
        <v>201</v>
      </c>
      <c r="H159" s="11" t="s">
        <v>37</v>
      </c>
      <c r="I159" s="12"/>
      <c r="J159" s="11" t="n">
        <f aca="false">COUNTIF($A$2:A159,A159)</f>
        <v>1</v>
      </c>
      <c r="K159" s="11" t="str">
        <f aca="false">A159&amp;"#"&amp;J159</f>
        <v>46126#1</v>
      </c>
    </row>
    <row r="160" customFormat="false" ht="23.85" hidden="false" customHeight="false" outlineLevel="0" collapsed="false">
      <c r="A160" s="10" t="n">
        <v>46127</v>
      </c>
      <c r="B160" s="11" t="s">
        <v>70</v>
      </c>
      <c r="C160" s="11" t="s">
        <v>198</v>
      </c>
      <c r="D160" s="11" t="s">
        <v>41</v>
      </c>
      <c r="E160" s="11" t="s">
        <v>74</v>
      </c>
      <c r="F160" s="12" t="s">
        <v>204</v>
      </c>
      <c r="G160" s="12" t="s">
        <v>84</v>
      </c>
      <c r="H160" s="11" t="s">
        <v>37</v>
      </c>
      <c r="I160" s="12"/>
      <c r="J160" s="11" t="n">
        <f aca="false">COUNTIF($A$2:A160,A160)</f>
        <v>1</v>
      </c>
      <c r="K160" s="11" t="str">
        <f aca="false">A160&amp;"#"&amp;J160</f>
        <v>46127#1</v>
      </c>
    </row>
    <row r="161" customFormat="false" ht="35.05" hidden="false" customHeight="false" outlineLevel="0" collapsed="false">
      <c r="A161" s="10" t="n">
        <v>46127</v>
      </c>
      <c r="B161" s="11" t="s">
        <v>70</v>
      </c>
      <c r="C161" s="11" t="s">
        <v>198</v>
      </c>
      <c r="D161" s="11" t="s">
        <v>41</v>
      </c>
      <c r="E161" s="11" t="s">
        <v>77</v>
      </c>
      <c r="F161" s="12" t="s">
        <v>205</v>
      </c>
      <c r="G161" s="12" t="s">
        <v>84</v>
      </c>
      <c r="H161" s="11" t="s">
        <v>37</v>
      </c>
      <c r="I161" s="12"/>
      <c r="J161" s="11" t="n">
        <f aca="false">COUNTIF($A$2:A161,A161)</f>
        <v>2</v>
      </c>
      <c r="K161" s="11" t="str">
        <f aca="false">A161&amp;"#"&amp;J161</f>
        <v>46127#2</v>
      </c>
    </row>
    <row r="162" customFormat="false" ht="23.85" hidden="false" customHeight="false" outlineLevel="0" collapsed="false">
      <c r="A162" s="10" t="n">
        <v>46127</v>
      </c>
      <c r="B162" s="11" t="s">
        <v>70</v>
      </c>
      <c r="C162" s="11" t="s">
        <v>198</v>
      </c>
      <c r="D162" s="11" t="s">
        <v>41</v>
      </c>
      <c r="E162" s="11" t="s">
        <v>57</v>
      </c>
      <c r="F162" s="12" t="s">
        <v>79</v>
      </c>
      <c r="G162" s="12" t="s">
        <v>206</v>
      </c>
      <c r="H162" s="11" t="s">
        <v>37</v>
      </c>
      <c r="I162" s="12"/>
      <c r="J162" s="11" t="n">
        <f aca="false">COUNTIF($A$2:A162,A162)</f>
        <v>3</v>
      </c>
      <c r="K162" s="11" t="str">
        <f aca="false">A162&amp;"#"&amp;J162</f>
        <v>46127#3</v>
      </c>
    </row>
    <row r="163" customFormat="false" ht="15" hidden="false" customHeight="false" outlineLevel="0" collapsed="false">
      <c r="A163" s="10" t="n">
        <v>46127</v>
      </c>
      <c r="B163" s="11" t="s">
        <v>70</v>
      </c>
      <c r="C163" s="11" t="s">
        <v>198</v>
      </c>
      <c r="D163" s="11" t="s">
        <v>41</v>
      </c>
      <c r="E163" s="11" t="s">
        <v>207</v>
      </c>
      <c r="F163" s="12" t="s">
        <v>208</v>
      </c>
      <c r="G163" s="12"/>
      <c r="H163" s="11" t="s">
        <v>37</v>
      </c>
      <c r="I163" s="12"/>
      <c r="J163" s="11" t="n">
        <f aca="false">COUNTIF($A$2:A163,A163)</f>
        <v>4</v>
      </c>
      <c r="K163" s="11" t="str">
        <f aca="false">A163&amp;"#"&amp;J163</f>
        <v>46127#4</v>
      </c>
    </row>
    <row r="164" customFormat="false" ht="23.85" hidden="false" customHeight="false" outlineLevel="0" collapsed="false">
      <c r="A164" s="10" t="n">
        <v>46127</v>
      </c>
      <c r="B164" s="11" t="s">
        <v>70</v>
      </c>
      <c r="C164" s="11" t="s">
        <v>198</v>
      </c>
      <c r="D164" s="11" t="s">
        <v>41</v>
      </c>
      <c r="E164" s="11" t="s">
        <v>65</v>
      </c>
      <c r="F164" s="12" t="s">
        <v>72</v>
      </c>
      <c r="G164" s="12" t="s">
        <v>201</v>
      </c>
      <c r="H164" s="11" t="s">
        <v>37</v>
      </c>
      <c r="I164" s="12"/>
      <c r="J164" s="11" t="n">
        <f aca="false">COUNTIF($A$2:A164,A164)</f>
        <v>5</v>
      </c>
      <c r="K164" s="11" t="str">
        <f aca="false">A164&amp;"#"&amp;J164</f>
        <v>46127#5</v>
      </c>
    </row>
    <row r="165" customFormat="false" ht="23.85" hidden="false" customHeight="false" outlineLevel="0" collapsed="false">
      <c r="A165" s="10" t="n">
        <v>46127</v>
      </c>
      <c r="B165" s="11" t="s">
        <v>70</v>
      </c>
      <c r="C165" s="11" t="s">
        <v>198</v>
      </c>
      <c r="D165" s="11" t="s">
        <v>93</v>
      </c>
      <c r="E165" s="11" t="s">
        <v>65</v>
      </c>
      <c r="F165" s="12" t="s">
        <v>209</v>
      </c>
      <c r="G165" s="12" t="s">
        <v>201</v>
      </c>
      <c r="H165" s="11" t="s">
        <v>37</v>
      </c>
      <c r="I165" s="12"/>
      <c r="J165" s="11" t="n">
        <f aca="false">COUNTIF($A$2:A165,A165)</f>
        <v>6</v>
      </c>
      <c r="K165" s="11" t="str">
        <f aca="false">A165&amp;"#"&amp;J165</f>
        <v>46127#6</v>
      </c>
    </row>
    <row r="166" customFormat="false" ht="23.85" hidden="false" customHeight="false" outlineLevel="0" collapsed="false">
      <c r="A166" s="10" t="n">
        <v>46127</v>
      </c>
      <c r="B166" s="11" t="s">
        <v>70</v>
      </c>
      <c r="C166" s="11" t="s">
        <v>198</v>
      </c>
      <c r="D166" s="11" t="s">
        <v>82</v>
      </c>
      <c r="E166" s="11"/>
      <c r="F166" s="12" t="s">
        <v>83</v>
      </c>
      <c r="G166" s="12" t="s">
        <v>210</v>
      </c>
      <c r="H166" s="11" t="s">
        <v>37</v>
      </c>
      <c r="I166" s="12"/>
      <c r="J166" s="11" t="n">
        <f aca="false">COUNTIF($A$2:A166,A166)</f>
        <v>7</v>
      </c>
      <c r="K166" s="11" t="str">
        <f aca="false">A166&amp;"#"&amp;J166</f>
        <v>46127#7</v>
      </c>
    </row>
    <row r="167" customFormat="false" ht="23.85" hidden="false" customHeight="false" outlineLevel="0" collapsed="false">
      <c r="A167" s="10" t="n">
        <v>46127</v>
      </c>
      <c r="B167" s="11" t="s">
        <v>70</v>
      </c>
      <c r="C167" s="11" t="s">
        <v>198</v>
      </c>
      <c r="D167" s="11" t="s">
        <v>34</v>
      </c>
      <c r="E167" s="11"/>
      <c r="F167" s="12" t="s">
        <v>85</v>
      </c>
      <c r="G167" s="12" t="s">
        <v>206</v>
      </c>
      <c r="H167" s="11" t="s">
        <v>37</v>
      </c>
      <c r="I167" s="12"/>
      <c r="J167" s="11" t="n">
        <f aca="false">COUNTIF($A$2:A167,A167)</f>
        <v>8</v>
      </c>
      <c r="K167" s="11" t="str">
        <f aca="false">A167&amp;"#"&amp;J167</f>
        <v>46127#8</v>
      </c>
    </row>
    <row r="168" customFormat="false" ht="23.85" hidden="false" customHeight="false" outlineLevel="0" collapsed="false">
      <c r="A168" s="10" t="n">
        <v>46127</v>
      </c>
      <c r="B168" s="11" t="s">
        <v>70</v>
      </c>
      <c r="C168" s="11" t="s">
        <v>198</v>
      </c>
      <c r="D168" s="11" t="s">
        <v>34</v>
      </c>
      <c r="E168" s="11"/>
      <c r="F168" s="12" t="s">
        <v>211</v>
      </c>
      <c r="G168" s="12" t="s">
        <v>84</v>
      </c>
      <c r="H168" s="11" t="s">
        <v>37</v>
      </c>
      <c r="I168" s="12"/>
      <c r="J168" s="11" t="n">
        <f aca="false">COUNTIF($A$2:A168,A168)</f>
        <v>9</v>
      </c>
      <c r="K168" s="11" t="str">
        <f aca="false">A168&amp;"#"&amp;J168</f>
        <v>46127#9</v>
      </c>
    </row>
    <row r="169" customFormat="false" ht="23.85" hidden="false" customHeight="false" outlineLevel="0" collapsed="false">
      <c r="A169" s="10" t="n">
        <v>46127</v>
      </c>
      <c r="B169" s="11" t="s">
        <v>70</v>
      </c>
      <c r="C169" s="11" t="s">
        <v>198</v>
      </c>
      <c r="D169" s="11" t="s">
        <v>34</v>
      </c>
      <c r="E169" s="11"/>
      <c r="F169" s="12" t="s">
        <v>88</v>
      </c>
      <c r="G169" s="12" t="s">
        <v>206</v>
      </c>
      <c r="H169" s="11" t="s">
        <v>37</v>
      </c>
      <c r="I169" s="12"/>
      <c r="J169" s="11" t="n">
        <f aca="false">COUNTIF($A$2:A169,A169)</f>
        <v>10</v>
      </c>
      <c r="K169" s="11" t="str">
        <f aca="false">A169&amp;"#"&amp;J169</f>
        <v>46127#10</v>
      </c>
    </row>
    <row r="170" customFormat="false" ht="23.85" hidden="false" customHeight="false" outlineLevel="0" collapsed="false">
      <c r="A170" s="10" t="n">
        <v>46127</v>
      </c>
      <c r="B170" s="11" t="s">
        <v>70</v>
      </c>
      <c r="C170" s="11" t="s">
        <v>198</v>
      </c>
      <c r="D170" s="11" t="s">
        <v>34</v>
      </c>
      <c r="E170" s="11"/>
      <c r="F170" s="12" t="s">
        <v>212</v>
      </c>
      <c r="G170" s="12" t="s">
        <v>213</v>
      </c>
      <c r="H170" s="11" t="s">
        <v>37</v>
      </c>
      <c r="I170" s="12"/>
      <c r="J170" s="11" t="n">
        <f aca="false">COUNTIF($A$2:A170,A170)</f>
        <v>11</v>
      </c>
      <c r="K170" s="11" t="str">
        <f aca="false">A170&amp;"#"&amp;J170</f>
        <v>46127#11</v>
      </c>
    </row>
    <row r="171" customFormat="false" ht="15" hidden="false" customHeight="false" outlineLevel="0" collapsed="false">
      <c r="A171" s="10" t="n">
        <v>46128</v>
      </c>
      <c r="B171" s="11" t="s">
        <v>32</v>
      </c>
      <c r="C171" s="11" t="s">
        <v>198</v>
      </c>
      <c r="D171" s="11" t="s">
        <v>34</v>
      </c>
      <c r="E171" s="11"/>
      <c r="F171" s="12" t="s">
        <v>35</v>
      </c>
      <c r="G171" s="12" t="s">
        <v>214</v>
      </c>
      <c r="H171" s="11" t="s">
        <v>37</v>
      </c>
      <c r="I171" s="12"/>
      <c r="J171" s="11" t="n">
        <f aca="false">COUNTIF($A$2:A171,A171)</f>
        <v>1</v>
      </c>
      <c r="K171" s="11" t="str">
        <f aca="false">A171&amp;"#"&amp;J171</f>
        <v>46128#1</v>
      </c>
    </row>
    <row r="172" customFormat="false" ht="23.85" hidden="false" customHeight="false" outlineLevel="0" collapsed="false">
      <c r="A172" s="10" t="n">
        <v>46132</v>
      </c>
      <c r="B172" s="11" t="s">
        <v>40</v>
      </c>
      <c r="C172" s="11" t="s">
        <v>198</v>
      </c>
      <c r="D172" s="11" t="s">
        <v>41</v>
      </c>
      <c r="E172" s="11" t="s">
        <v>215</v>
      </c>
      <c r="F172" s="12" t="s">
        <v>216</v>
      </c>
      <c r="G172" s="12" t="s">
        <v>201</v>
      </c>
      <c r="H172" s="11" t="s">
        <v>37</v>
      </c>
      <c r="I172" s="12"/>
      <c r="J172" s="11" t="n">
        <f aca="false">COUNTIF($A$2:A172,A172)</f>
        <v>1</v>
      </c>
      <c r="K172" s="11" t="str">
        <f aca="false">A172&amp;"#"&amp;J172</f>
        <v>46132#1</v>
      </c>
    </row>
    <row r="173" customFormat="false" ht="23.85" hidden="false" customHeight="false" outlineLevel="0" collapsed="false">
      <c r="A173" s="10" t="n">
        <v>46132</v>
      </c>
      <c r="B173" s="11" t="s">
        <v>40</v>
      </c>
      <c r="C173" s="11" t="s">
        <v>198</v>
      </c>
      <c r="D173" s="11" t="s">
        <v>34</v>
      </c>
      <c r="E173" s="11"/>
      <c r="F173" s="12" t="s">
        <v>217</v>
      </c>
      <c r="G173" s="12" t="s">
        <v>206</v>
      </c>
      <c r="H173" s="11" t="s">
        <v>37</v>
      </c>
      <c r="I173" s="12"/>
      <c r="J173" s="11" t="n">
        <f aca="false">COUNTIF($A$2:A173,A173)</f>
        <v>2</v>
      </c>
      <c r="K173" s="11" t="str">
        <f aca="false">A173&amp;"#"&amp;J173</f>
        <v>46132#2</v>
      </c>
    </row>
    <row r="174" customFormat="false" ht="23.85" hidden="false" customHeight="false" outlineLevel="0" collapsed="false">
      <c r="A174" s="10" t="n">
        <v>46132</v>
      </c>
      <c r="B174" s="11" t="s">
        <v>40</v>
      </c>
      <c r="C174" s="11" t="s">
        <v>198</v>
      </c>
      <c r="D174" s="11" t="s">
        <v>34</v>
      </c>
      <c r="E174" s="11"/>
      <c r="F174" s="12" t="s">
        <v>218</v>
      </c>
      <c r="G174" s="12" t="s">
        <v>206</v>
      </c>
      <c r="H174" s="11" t="s">
        <v>37</v>
      </c>
      <c r="I174" s="12"/>
      <c r="J174" s="11" t="n">
        <f aca="false">COUNTIF($A$2:A174,A174)</f>
        <v>3</v>
      </c>
      <c r="K174" s="11" t="str">
        <f aca="false">A174&amp;"#"&amp;J174</f>
        <v>46132#3</v>
      </c>
    </row>
    <row r="175" customFormat="false" ht="23.85" hidden="false" customHeight="false" outlineLevel="0" collapsed="false">
      <c r="A175" s="10" t="n">
        <v>46137</v>
      </c>
      <c r="B175" s="11" t="s">
        <v>50</v>
      </c>
      <c r="C175" s="11" t="s">
        <v>198</v>
      </c>
      <c r="D175" s="11" t="s">
        <v>41</v>
      </c>
      <c r="E175" s="11" t="s">
        <v>97</v>
      </c>
      <c r="F175" s="12" t="s">
        <v>219</v>
      </c>
      <c r="G175" s="12"/>
      <c r="H175" s="11" t="s">
        <v>37</v>
      </c>
      <c r="I175" s="12"/>
      <c r="J175" s="11" t="n">
        <f aca="false">COUNTIF($A$2:A175,A175)</f>
        <v>1</v>
      </c>
      <c r="K175" s="11" t="str">
        <f aca="false">A175&amp;"#"&amp;J175</f>
        <v>46137#1</v>
      </c>
    </row>
    <row r="176" customFormat="false" ht="23.85" hidden="false" customHeight="false" outlineLevel="0" collapsed="false">
      <c r="A176" s="10" t="n">
        <v>46137</v>
      </c>
      <c r="B176" s="11" t="s">
        <v>50</v>
      </c>
      <c r="C176" s="11" t="s">
        <v>198</v>
      </c>
      <c r="D176" s="11" t="s">
        <v>41</v>
      </c>
      <c r="E176" s="11" t="s">
        <v>99</v>
      </c>
      <c r="F176" s="12" t="s">
        <v>192</v>
      </c>
      <c r="G176" s="12" t="s">
        <v>206</v>
      </c>
      <c r="H176" s="11" t="s">
        <v>37</v>
      </c>
      <c r="I176" s="12"/>
      <c r="J176" s="11" t="n">
        <f aca="false">COUNTIF($A$2:A176,A176)</f>
        <v>2</v>
      </c>
      <c r="K176" s="11" t="str">
        <f aca="false">A176&amp;"#"&amp;J176</f>
        <v>46137#2</v>
      </c>
    </row>
    <row r="177" customFormat="false" ht="23.85" hidden="false" customHeight="false" outlineLevel="0" collapsed="false">
      <c r="A177" s="10" t="n">
        <v>46137</v>
      </c>
      <c r="B177" s="11" t="s">
        <v>50</v>
      </c>
      <c r="C177" s="11" t="s">
        <v>198</v>
      </c>
      <c r="D177" s="11" t="s">
        <v>41</v>
      </c>
      <c r="E177" s="11" t="s">
        <v>101</v>
      </c>
      <c r="F177" s="12" t="s">
        <v>193</v>
      </c>
      <c r="G177" s="12" t="s">
        <v>206</v>
      </c>
      <c r="H177" s="11" t="s">
        <v>37</v>
      </c>
      <c r="I177" s="12"/>
      <c r="J177" s="11" t="n">
        <f aca="false">COUNTIF($A$2:A177,A177)</f>
        <v>3</v>
      </c>
      <c r="K177" s="11" t="str">
        <f aca="false">A177&amp;"#"&amp;J177</f>
        <v>46137#3</v>
      </c>
    </row>
    <row r="178" customFormat="false" ht="23.85" hidden="false" customHeight="false" outlineLevel="0" collapsed="false">
      <c r="A178" s="10" t="n">
        <v>46137</v>
      </c>
      <c r="B178" s="11" t="s">
        <v>50</v>
      </c>
      <c r="C178" s="11" t="s">
        <v>198</v>
      </c>
      <c r="D178" s="11" t="s">
        <v>34</v>
      </c>
      <c r="E178" s="11"/>
      <c r="F178" s="12" t="s">
        <v>220</v>
      </c>
      <c r="G178" s="12" t="s">
        <v>206</v>
      </c>
      <c r="H178" s="11" t="s">
        <v>37</v>
      </c>
      <c r="I178" s="12"/>
      <c r="J178" s="11" t="n">
        <f aca="false">COUNTIF($A$2:A178,A178)</f>
        <v>4</v>
      </c>
      <c r="K178" s="11" t="str">
        <f aca="false">A178&amp;"#"&amp;J178</f>
        <v>46137#4</v>
      </c>
    </row>
    <row r="179" customFormat="false" ht="23.85" hidden="false" customHeight="false" outlineLevel="0" collapsed="false">
      <c r="A179" s="10" t="n">
        <v>46137</v>
      </c>
      <c r="B179" s="11" t="s">
        <v>50</v>
      </c>
      <c r="C179" s="11" t="s">
        <v>198</v>
      </c>
      <c r="D179" s="11" t="s">
        <v>34</v>
      </c>
      <c r="E179" s="11"/>
      <c r="F179" s="12" t="s">
        <v>195</v>
      </c>
      <c r="G179" s="12" t="s">
        <v>206</v>
      </c>
      <c r="H179" s="11" t="s">
        <v>37</v>
      </c>
      <c r="I179" s="12"/>
      <c r="J179" s="11" t="n">
        <f aca="false">COUNTIF($A$2:A179,A179)</f>
        <v>5</v>
      </c>
      <c r="K179" s="11" t="str">
        <f aca="false">A179&amp;"#"&amp;J179</f>
        <v>46137#5</v>
      </c>
    </row>
    <row r="180" customFormat="false" ht="23.85" hidden="false" customHeight="false" outlineLevel="0" collapsed="false">
      <c r="A180" s="10" t="n">
        <v>46141</v>
      </c>
      <c r="B180" s="11" t="s">
        <v>70</v>
      </c>
      <c r="C180" s="11" t="s">
        <v>198</v>
      </c>
      <c r="D180" s="11" t="s">
        <v>41</v>
      </c>
      <c r="E180" s="11" t="s">
        <v>105</v>
      </c>
      <c r="F180" s="12" t="s">
        <v>106</v>
      </c>
      <c r="G180" s="12" t="s">
        <v>191</v>
      </c>
      <c r="H180" s="11" t="s">
        <v>37</v>
      </c>
      <c r="I180" s="12"/>
      <c r="J180" s="11" t="n">
        <f aca="false">COUNTIF($A$2:A180,A180)</f>
        <v>1</v>
      </c>
      <c r="K180" s="11" t="str">
        <f aca="false">A180&amp;"#"&amp;J180</f>
        <v>46141#1</v>
      </c>
    </row>
    <row r="181" customFormat="false" ht="23.85" hidden="false" customHeight="false" outlineLevel="0" collapsed="false">
      <c r="A181" s="10" t="n">
        <v>46142</v>
      </c>
      <c r="B181" s="11" t="s">
        <v>32</v>
      </c>
      <c r="C181" s="11" t="s">
        <v>198</v>
      </c>
      <c r="D181" s="11" t="s">
        <v>41</v>
      </c>
      <c r="E181" s="11" t="s">
        <v>119</v>
      </c>
      <c r="F181" s="12" t="s">
        <v>120</v>
      </c>
      <c r="G181" s="12" t="s">
        <v>206</v>
      </c>
      <c r="H181" s="11" t="s">
        <v>37</v>
      </c>
      <c r="I181" s="12"/>
      <c r="J181" s="11" t="n">
        <f aca="false">COUNTIF($A$2:A181,A181)</f>
        <v>1</v>
      </c>
      <c r="K181" s="11" t="str">
        <f aca="false">A181&amp;"#"&amp;J181</f>
        <v>46142#1</v>
      </c>
    </row>
    <row r="182" customFormat="false" ht="23.85" hidden="false" customHeight="false" outlineLevel="0" collapsed="false">
      <c r="A182" s="10" t="n">
        <v>46142</v>
      </c>
      <c r="B182" s="11" t="s">
        <v>32</v>
      </c>
      <c r="C182" s="11" t="s">
        <v>198</v>
      </c>
      <c r="D182" s="11" t="s">
        <v>41</v>
      </c>
      <c r="E182" s="11" t="s">
        <v>121</v>
      </c>
      <c r="F182" s="12" t="s">
        <v>221</v>
      </c>
      <c r="G182" s="12" t="s">
        <v>206</v>
      </c>
      <c r="H182" s="11" t="s">
        <v>37</v>
      </c>
      <c r="I182" s="12"/>
      <c r="J182" s="11" t="n">
        <f aca="false">COUNTIF($A$2:A182,A182)</f>
        <v>2</v>
      </c>
      <c r="K182" s="11" t="str">
        <f aca="false">A182&amp;"#"&amp;J182</f>
        <v>46142#2</v>
      </c>
    </row>
    <row r="183" customFormat="false" ht="23.85" hidden="false" customHeight="false" outlineLevel="0" collapsed="false">
      <c r="A183" s="10" t="n">
        <v>46142</v>
      </c>
      <c r="B183" s="11" t="s">
        <v>32</v>
      </c>
      <c r="C183" s="11" t="s">
        <v>198</v>
      </c>
      <c r="D183" s="11" t="s">
        <v>41</v>
      </c>
      <c r="E183" s="11" t="s">
        <v>123</v>
      </c>
      <c r="F183" s="12" t="s">
        <v>124</v>
      </c>
      <c r="G183" s="12" t="s">
        <v>206</v>
      </c>
      <c r="H183" s="11" t="s">
        <v>37</v>
      </c>
      <c r="I183" s="12"/>
      <c r="J183" s="11" t="n">
        <f aca="false">COUNTIF($A$2:A183,A183)</f>
        <v>3</v>
      </c>
      <c r="K183" s="11" t="str">
        <f aca="false">A183&amp;"#"&amp;J183</f>
        <v>46142#3</v>
      </c>
    </row>
    <row r="184" customFormat="false" ht="35.05" hidden="false" customHeight="false" outlineLevel="0" collapsed="false">
      <c r="A184" s="10" t="n">
        <v>46142</v>
      </c>
      <c r="B184" s="11" t="s">
        <v>32</v>
      </c>
      <c r="C184" s="11" t="s">
        <v>198</v>
      </c>
      <c r="D184" s="11" t="s">
        <v>41</v>
      </c>
      <c r="E184" s="11" t="s">
        <v>125</v>
      </c>
      <c r="F184" s="12" t="s">
        <v>222</v>
      </c>
      <c r="G184" s="12" t="s">
        <v>206</v>
      </c>
      <c r="H184" s="11" t="s">
        <v>37</v>
      </c>
      <c r="I184" s="12"/>
      <c r="J184" s="11" t="n">
        <f aca="false">COUNTIF($A$2:A184,A184)</f>
        <v>4</v>
      </c>
      <c r="K184" s="11" t="str">
        <f aca="false">A184&amp;"#"&amp;J184</f>
        <v>46142#4</v>
      </c>
    </row>
    <row r="185" customFormat="false" ht="23.85" hidden="false" customHeight="false" outlineLevel="0" collapsed="false">
      <c r="A185" s="10" t="n">
        <v>46142</v>
      </c>
      <c r="B185" s="11" t="s">
        <v>32</v>
      </c>
      <c r="C185" s="11" t="s">
        <v>198</v>
      </c>
      <c r="D185" s="11" t="s">
        <v>41</v>
      </c>
      <c r="E185" s="11" t="s">
        <v>127</v>
      </c>
      <c r="F185" s="12" t="s">
        <v>128</v>
      </c>
      <c r="G185" s="12" t="s">
        <v>206</v>
      </c>
      <c r="H185" s="11" t="s">
        <v>37</v>
      </c>
      <c r="I185" s="12"/>
      <c r="J185" s="11" t="n">
        <f aca="false">COUNTIF($A$2:A185,A185)</f>
        <v>5</v>
      </c>
      <c r="K185" s="11" t="str">
        <f aca="false">A185&amp;"#"&amp;J185</f>
        <v>46142#5</v>
      </c>
    </row>
    <row r="186" customFormat="false" ht="15" hidden="false" customHeight="false" outlineLevel="0" collapsed="false">
      <c r="A186" s="10" t="n">
        <v>46142</v>
      </c>
      <c r="B186" s="11" t="s">
        <v>32</v>
      </c>
      <c r="C186" s="11" t="s">
        <v>198</v>
      </c>
      <c r="D186" s="11" t="s">
        <v>82</v>
      </c>
      <c r="E186" s="11"/>
      <c r="F186" s="12" t="s">
        <v>108</v>
      </c>
      <c r="G186" s="12" t="s">
        <v>210</v>
      </c>
      <c r="H186" s="11" t="s">
        <v>37</v>
      </c>
      <c r="I186" s="12"/>
      <c r="J186" s="11" t="n">
        <f aca="false">COUNTIF($A$2:A186,A186)</f>
        <v>6</v>
      </c>
      <c r="K186" s="11" t="str">
        <f aca="false">A186&amp;"#"&amp;J186</f>
        <v>46142#6</v>
      </c>
    </row>
    <row r="187" customFormat="false" ht="15" hidden="false" customHeight="false" outlineLevel="0" collapsed="false">
      <c r="A187" s="10" t="n">
        <v>46142</v>
      </c>
      <c r="B187" s="11" t="s">
        <v>32</v>
      </c>
      <c r="C187" s="11" t="s">
        <v>198</v>
      </c>
      <c r="D187" s="11" t="s">
        <v>34</v>
      </c>
      <c r="E187" s="11" t="s">
        <v>207</v>
      </c>
      <c r="F187" s="12" t="s">
        <v>223</v>
      </c>
      <c r="G187" s="12" t="s">
        <v>116</v>
      </c>
      <c r="H187" s="11" t="s">
        <v>37</v>
      </c>
      <c r="I187" s="12"/>
      <c r="J187" s="11" t="n">
        <f aca="false">COUNTIF($A$2:A187,A187)</f>
        <v>7</v>
      </c>
      <c r="K187" s="11" t="str">
        <f aca="false">A187&amp;"#"&amp;J187</f>
        <v>46142#7</v>
      </c>
    </row>
    <row r="188" customFormat="false" ht="35.05" hidden="false" customHeight="false" outlineLevel="0" collapsed="false">
      <c r="A188" s="10" t="n">
        <v>46142</v>
      </c>
      <c r="B188" s="11" t="s">
        <v>32</v>
      </c>
      <c r="C188" s="11" t="s">
        <v>198</v>
      </c>
      <c r="D188" s="11" t="s">
        <v>34</v>
      </c>
      <c r="E188" s="11" t="s">
        <v>176</v>
      </c>
      <c r="F188" s="12" t="s">
        <v>224</v>
      </c>
      <c r="G188" s="12" t="s">
        <v>116</v>
      </c>
      <c r="H188" s="11" t="s">
        <v>37</v>
      </c>
      <c r="I188" s="12"/>
      <c r="J188" s="11" t="n">
        <f aca="false">COUNTIF($A$2:A188,A188)</f>
        <v>8</v>
      </c>
      <c r="K188" s="11" t="str">
        <f aca="false">A188&amp;"#"&amp;J188</f>
        <v>46142#8</v>
      </c>
    </row>
    <row r="189" customFormat="false" ht="23.85" hidden="false" customHeight="false" outlineLevel="0" collapsed="false">
      <c r="A189" s="10" t="n">
        <v>46142</v>
      </c>
      <c r="B189" s="11" t="s">
        <v>32</v>
      </c>
      <c r="C189" s="11" t="s">
        <v>198</v>
      </c>
      <c r="D189" s="11" t="s">
        <v>34</v>
      </c>
      <c r="E189" s="11"/>
      <c r="F189" s="12" t="s">
        <v>225</v>
      </c>
      <c r="G189" s="12" t="s">
        <v>210</v>
      </c>
      <c r="H189" s="11" t="s">
        <v>37</v>
      </c>
      <c r="I189" s="12"/>
      <c r="J189" s="11" t="n">
        <f aca="false">COUNTIF($A$2:A189,A189)</f>
        <v>9</v>
      </c>
      <c r="K189" s="11" t="str">
        <f aca="false">A189&amp;"#"&amp;J189</f>
        <v>46142#9</v>
      </c>
    </row>
    <row r="190" customFormat="false" ht="23.85" hidden="false" customHeight="false" outlineLevel="0" collapsed="false">
      <c r="A190" s="10" t="n">
        <v>46142</v>
      </c>
      <c r="B190" s="11" t="s">
        <v>32</v>
      </c>
      <c r="C190" s="11" t="s">
        <v>198</v>
      </c>
      <c r="D190" s="11" t="s">
        <v>34</v>
      </c>
      <c r="E190" s="11"/>
      <c r="F190" s="12" t="s">
        <v>112</v>
      </c>
      <c r="G190" s="12" t="s">
        <v>206</v>
      </c>
      <c r="H190" s="11" t="s">
        <v>37</v>
      </c>
      <c r="I190" s="12"/>
      <c r="J190" s="11" t="n">
        <f aca="false">COUNTIF($A$2:A190,A190)</f>
        <v>10</v>
      </c>
      <c r="K190" s="11" t="str">
        <f aca="false">A190&amp;"#"&amp;J190</f>
        <v>46142#10</v>
      </c>
    </row>
    <row r="191" customFormat="false" ht="23.85" hidden="false" customHeight="false" outlineLevel="0" collapsed="false">
      <c r="A191" s="10" t="n">
        <v>46143</v>
      </c>
      <c r="B191" s="11" t="s">
        <v>89</v>
      </c>
      <c r="C191" s="11" t="s">
        <v>226</v>
      </c>
      <c r="D191" s="11" t="s">
        <v>34</v>
      </c>
      <c r="E191" s="11"/>
      <c r="F191" s="12" t="s">
        <v>227</v>
      </c>
      <c r="G191" s="12" t="s">
        <v>228</v>
      </c>
      <c r="H191" s="11" t="s">
        <v>37</v>
      </c>
      <c r="I191" s="12"/>
      <c r="J191" s="11" t="n">
        <f aca="false">COUNTIF($A$2:A191,A191)</f>
        <v>1</v>
      </c>
      <c r="K191" s="11" t="str">
        <f aca="false">A191&amp;"#"&amp;J191</f>
        <v>46143#1</v>
      </c>
    </row>
    <row r="192" customFormat="false" ht="23.85" hidden="false" customHeight="false" outlineLevel="0" collapsed="false">
      <c r="A192" s="10" t="n">
        <v>46143</v>
      </c>
      <c r="B192" s="11" t="s">
        <v>89</v>
      </c>
      <c r="C192" s="11" t="s">
        <v>226</v>
      </c>
      <c r="D192" s="11" t="s">
        <v>34</v>
      </c>
      <c r="E192" s="11"/>
      <c r="F192" s="12" t="s">
        <v>38</v>
      </c>
      <c r="G192" s="12" t="s">
        <v>229</v>
      </c>
      <c r="H192" s="11" t="s">
        <v>37</v>
      </c>
      <c r="I192" s="12"/>
      <c r="J192" s="11" t="n">
        <f aca="false">COUNTIF($A$2:A192,A192)</f>
        <v>2</v>
      </c>
      <c r="K192" s="11" t="str">
        <f aca="false">A192&amp;"#"&amp;J192</f>
        <v>46143#2</v>
      </c>
    </row>
    <row r="193" customFormat="false" ht="15" hidden="false" customHeight="false" outlineLevel="0" collapsed="false">
      <c r="A193" s="10" t="n">
        <v>46147</v>
      </c>
      <c r="B193" s="11" t="s">
        <v>68</v>
      </c>
      <c r="C193" s="11" t="s">
        <v>226</v>
      </c>
      <c r="D193" s="11" t="s">
        <v>41</v>
      </c>
      <c r="E193" s="11" t="s">
        <v>42</v>
      </c>
      <c r="F193" s="12" t="s">
        <v>43</v>
      </c>
      <c r="G193" s="12" t="s">
        <v>230</v>
      </c>
      <c r="H193" s="11" t="s">
        <v>37</v>
      </c>
      <c r="I193" s="12"/>
      <c r="J193" s="11" t="n">
        <f aca="false">COUNTIF($A$2:A193,A193)</f>
        <v>1</v>
      </c>
      <c r="K193" s="11" t="str">
        <f aca="false">A193&amp;"#"&amp;J193</f>
        <v>46147#1</v>
      </c>
    </row>
    <row r="194" customFormat="false" ht="23.85" hidden="false" customHeight="false" outlineLevel="0" collapsed="false">
      <c r="A194" s="10" t="n">
        <v>46147</v>
      </c>
      <c r="B194" s="11" t="s">
        <v>68</v>
      </c>
      <c r="C194" s="11" t="s">
        <v>226</v>
      </c>
      <c r="D194" s="11" t="s">
        <v>41</v>
      </c>
      <c r="E194" s="11" t="s">
        <v>45</v>
      </c>
      <c r="F194" s="12" t="s">
        <v>46</v>
      </c>
      <c r="G194" s="12" t="s">
        <v>230</v>
      </c>
      <c r="H194" s="11" t="s">
        <v>37</v>
      </c>
      <c r="I194" s="12"/>
      <c r="J194" s="11" t="n">
        <f aca="false">COUNTIF($A$2:A194,A194)</f>
        <v>2</v>
      </c>
      <c r="K194" s="11" t="str">
        <f aca="false">A194&amp;"#"&amp;J194</f>
        <v>46147#2</v>
      </c>
    </row>
    <row r="195" customFormat="false" ht="23.85" hidden="false" customHeight="false" outlineLevel="0" collapsed="false">
      <c r="A195" s="10" t="n">
        <v>46147</v>
      </c>
      <c r="B195" s="11" t="s">
        <v>68</v>
      </c>
      <c r="C195" s="11" t="s">
        <v>226</v>
      </c>
      <c r="D195" s="11" t="s">
        <v>34</v>
      </c>
      <c r="E195" s="11"/>
      <c r="F195" s="12" t="s">
        <v>47</v>
      </c>
      <c r="G195" s="12" t="s">
        <v>230</v>
      </c>
      <c r="H195" s="11" t="s">
        <v>37</v>
      </c>
      <c r="I195" s="12"/>
      <c r="J195" s="11" t="n">
        <f aca="false">COUNTIF($A$2:A195,A195)</f>
        <v>3</v>
      </c>
      <c r="K195" s="11" t="str">
        <f aca="false">A195&amp;"#"&amp;J195</f>
        <v>46147#3</v>
      </c>
    </row>
    <row r="196" customFormat="false" ht="46.25" hidden="false" customHeight="false" outlineLevel="0" collapsed="false">
      <c r="A196" s="10" t="n">
        <v>46150</v>
      </c>
      <c r="B196" s="11" t="s">
        <v>89</v>
      </c>
      <c r="C196" s="11" t="s">
        <v>226</v>
      </c>
      <c r="D196" s="11" t="s">
        <v>34</v>
      </c>
      <c r="E196" s="11"/>
      <c r="F196" s="12" t="s">
        <v>48</v>
      </c>
      <c r="G196" s="12" t="s">
        <v>230</v>
      </c>
      <c r="H196" s="11" t="s">
        <v>37</v>
      </c>
      <c r="I196" s="12"/>
      <c r="J196" s="11" t="n">
        <f aca="false">COUNTIF($A$2:A196,A196)</f>
        <v>1</v>
      </c>
      <c r="K196" s="11" t="str">
        <f aca="false">A196&amp;"#"&amp;J196</f>
        <v>46150#1</v>
      </c>
    </row>
    <row r="197" customFormat="false" ht="23.85" hidden="false" customHeight="false" outlineLevel="0" collapsed="false">
      <c r="A197" s="10" t="n">
        <v>46150</v>
      </c>
      <c r="B197" s="11" t="s">
        <v>89</v>
      </c>
      <c r="C197" s="11" t="s">
        <v>226</v>
      </c>
      <c r="D197" s="11" t="s">
        <v>34</v>
      </c>
      <c r="E197" s="11"/>
      <c r="F197" s="12" t="s">
        <v>49</v>
      </c>
      <c r="G197" s="12" t="s">
        <v>230</v>
      </c>
      <c r="H197" s="11" t="s">
        <v>37</v>
      </c>
      <c r="I197" s="12"/>
      <c r="J197" s="11" t="n">
        <f aca="false">COUNTIF($A$2:A197,A197)</f>
        <v>2</v>
      </c>
      <c r="K197" s="11" t="str">
        <f aca="false">A197&amp;"#"&amp;J197</f>
        <v>46150#2</v>
      </c>
    </row>
    <row r="198" customFormat="false" ht="35.05" hidden="false" customHeight="false" outlineLevel="0" collapsed="false">
      <c r="A198" s="10" t="n">
        <v>46152</v>
      </c>
      <c r="B198" s="11" t="s">
        <v>63</v>
      </c>
      <c r="C198" s="11" t="s">
        <v>226</v>
      </c>
      <c r="D198" s="11" t="s">
        <v>41</v>
      </c>
      <c r="E198" s="11" t="s">
        <v>148</v>
      </c>
      <c r="F198" s="12" t="s">
        <v>149</v>
      </c>
      <c r="G198" s="12" t="s">
        <v>230</v>
      </c>
      <c r="H198" s="11" t="s">
        <v>37</v>
      </c>
      <c r="I198" s="12"/>
      <c r="J198" s="11" t="n">
        <f aca="false">COUNTIF($A$2:A198,A198)</f>
        <v>1</v>
      </c>
      <c r="K198" s="11" t="str">
        <f aca="false">A198&amp;"#"&amp;J198</f>
        <v>46152#1</v>
      </c>
    </row>
    <row r="199" customFormat="false" ht="23.85" hidden="false" customHeight="false" outlineLevel="0" collapsed="false">
      <c r="A199" s="10" t="n">
        <v>46152</v>
      </c>
      <c r="B199" s="11" t="s">
        <v>63</v>
      </c>
      <c r="C199" s="11" t="s">
        <v>226</v>
      </c>
      <c r="D199" s="11" t="s">
        <v>41</v>
      </c>
      <c r="E199" s="11" t="s">
        <v>144</v>
      </c>
      <c r="F199" s="12" t="s">
        <v>145</v>
      </c>
      <c r="G199" s="12" t="s">
        <v>230</v>
      </c>
      <c r="H199" s="11" t="s">
        <v>37</v>
      </c>
      <c r="I199" s="12"/>
      <c r="J199" s="11" t="n">
        <f aca="false">COUNTIF($A$2:A199,A199)</f>
        <v>2</v>
      </c>
      <c r="K199" s="11" t="str">
        <f aca="false">A199&amp;"#"&amp;J199</f>
        <v>46152#2</v>
      </c>
    </row>
    <row r="200" customFormat="false" ht="35.05" hidden="false" customHeight="false" outlineLevel="0" collapsed="false">
      <c r="A200" s="10" t="n">
        <v>46152</v>
      </c>
      <c r="B200" s="11" t="s">
        <v>63</v>
      </c>
      <c r="C200" s="11" t="s">
        <v>226</v>
      </c>
      <c r="D200" s="11" t="s">
        <v>41</v>
      </c>
      <c r="E200" s="11" t="s">
        <v>51</v>
      </c>
      <c r="F200" s="12" t="s">
        <v>231</v>
      </c>
      <c r="G200" s="12" t="s">
        <v>230</v>
      </c>
      <c r="H200" s="11" t="s">
        <v>37</v>
      </c>
      <c r="I200" s="12"/>
      <c r="J200" s="11" t="n">
        <f aca="false">COUNTIF($A$2:A200,A200)</f>
        <v>3</v>
      </c>
      <c r="K200" s="11" t="str">
        <f aca="false">A200&amp;"#"&amp;J200</f>
        <v>46152#3</v>
      </c>
    </row>
    <row r="201" customFormat="false" ht="23.85" hidden="false" customHeight="false" outlineLevel="0" collapsed="false">
      <c r="A201" s="10" t="n">
        <v>46152</v>
      </c>
      <c r="B201" s="11" t="s">
        <v>63</v>
      </c>
      <c r="C201" s="11" t="s">
        <v>226</v>
      </c>
      <c r="D201" s="11" t="s">
        <v>41</v>
      </c>
      <c r="E201" s="11" t="s">
        <v>53</v>
      </c>
      <c r="F201" s="12" t="s">
        <v>54</v>
      </c>
      <c r="G201" s="12" t="s">
        <v>230</v>
      </c>
      <c r="H201" s="11" t="s">
        <v>37</v>
      </c>
      <c r="I201" s="12"/>
      <c r="J201" s="11" t="n">
        <f aca="false">COUNTIF($A$2:A201,A201)</f>
        <v>4</v>
      </c>
      <c r="K201" s="11" t="str">
        <f aca="false">A201&amp;"#"&amp;J201</f>
        <v>46152#4</v>
      </c>
    </row>
    <row r="202" customFormat="false" ht="23.85" hidden="false" customHeight="false" outlineLevel="0" collapsed="false">
      <c r="A202" s="10" t="n">
        <v>46152</v>
      </c>
      <c r="B202" s="11" t="s">
        <v>63</v>
      </c>
      <c r="C202" s="11" t="s">
        <v>226</v>
      </c>
      <c r="D202" s="11" t="s">
        <v>41</v>
      </c>
      <c r="E202" s="11" t="s">
        <v>55</v>
      </c>
      <c r="F202" s="12" t="s">
        <v>56</v>
      </c>
      <c r="G202" s="12" t="s">
        <v>230</v>
      </c>
      <c r="H202" s="11" t="s">
        <v>37</v>
      </c>
      <c r="I202" s="12"/>
      <c r="J202" s="11" t="n">
        <f aca="false">COUNTIF($A$2:A202,A202)</f>
        <v>5</v>
      </c>
      <c r="K202" s="11" t="str">
        <f aca="false">A202&amp;"#"&amp;J202</f>
        <v>46152#5</v>
      </c>
    </row>
    <row r="203" customFormat="false" ht="46.25" hidden="false" customHeight="false" outlineLevel="0" collapsed="false">
      <c r="A203" s="10" t="n">
        <v>46152</v>
      </c>
      <c r="B203" s="11" t="s">
        <v>63</v>
      </c>
      <c r="C203" s="11" t="s">
        <v>226</v>
      </c>
      <c r="D203" s="11" t="s">
        <v>41</v>
      </c>
      <c r="E203" s="11" t="s">
        <v>146</v>
      </c>
      <c r="F203" s="12" t="s">
        <v>147</v>
      </c>
      <c r="G203" s="12" t="s">
        <v>230</v>
      </c>
      <c r="H203" s="11" t="s">
        <v>37</v>
      </c>
      <c r="I203" s="12"/>
      <c r="J203" s="11" t="n">
        <f aca="false">COUNTIF($A$2:A203,A203)</f>
        <v>6</v>
      </c>
      <c r="K203" s="11" t="str">
        <f aca="false">A203&amp;"#"&amp;J203</f>
        <v>46152#6</v>
      </c>
    </row>
    <row r="204" customFormat="false" ht="23.85" hidden="false" customHeight="false" outlineLevel="0" collapsed="false">
      <c r="A204" s="10" t="n">
        <v>46152</v>
      </c>
      <c r="B204" s="11" t="s">
        <v>63</v>
      </c>
      <c r="C204" s="11" t="s">
        <v>226</v>
      </c>
      <c r="D204" s="11" t="s">
        <v>41</v>
      </c>
      <c r="E204" s="11" t="s">
        <v>57</v>
      </c>
      <c r="F204" s="12" t="s">
        <v>58</v>
      </c>
      <c r="G204" s="12" t="s">
        <v>230</v>
      </c>
      <c r="H204" s="11" t="s">
        <v>37</v>
      </c>
      <c r="I204" s="12"/>
      <c r="J204" s="11" t="n">
        <f aca="false">COUNTIF($A$2:A204,A204)</f>
        <v>7</v>
      </c>
      <c r="K204" s="11" t="str">
        <f aca="false">A204&amp;"#"&amp;J204</f>
        <v>46152#7</v>
      </c>
    </row>
    <row r="205" customFormat="false" ht="23.85" hidden="false" customHeight="false" outlineLevel="0" collapsed="false">
      <c r="A205" s="10" t="n">
        <v>46152</v>
      </c>
      <c r="B205" s="11" t="s">
        <v>63</v>
      </c>
      <c r="C205" s="11" t="s">
        <v>226</v>
      </c>
      <c r="D205" s="11" t="s">
        <v>34</v>
      </c>
      <c r="E205" s="11"/>
      <c r="F205" s="12" t="s">
        <v>60</v>
      </c>
      <c r="G205" s="12" t="s">
        <v>230</v>
      </c>
      <c r="H205" s="11" t="s">
        <v>37</v>
      </c>
      <c r="I205" s="12"/>
      <c r="J205" s="11" t="n">
        <f aca="false">COUNTIF($A$2:A205,A205)</f>
        <v>8</v>
      </c>
      <c r="K205" s="11" t="str">
        <f aca="false">A205&amp;"#"&amp;J205</f>
        <v>46152#8</v>
      </c>
    </row>
    <row r="206" customFormat="false" ht="23.85" hidden="false" customHeight="false" outlineLevel="0" collapsed="false">
      <c r="A206" s="10" t="n">
        <v>46152</v>
      </c>
      <c r="B206" s="11" t="s">
        <v>63</v>
      </c>
      <c r="C206" s="11" t="s">
        <v>226</v>
      </c>
      <c r="D206" s="11" t="s">
        <v>34</v>
      </c>
      <c r="E206" s="11"/>
      <c r="F206" s="12" t="s">
        <v>61</v>
      </c>
      <c r="G206" s="12" t="s">
        <v>230</v>
      </c>
      <c r="H206" s="11" t="s">
        <v>37</v>
      </c>
      <c r="I206" s="12"/>
      <c r="J206" s="11" t="n">
        <f aca="false">COUNTIF($A$2:A206,A206)</f>
        <v>9</v>
      </c>
      <c r="K206" s="11" t="str">
        <f aca="false">A206&amp;"#"&amp;J206</f>
        <v>46152#9</v>
      </c>
    </row>
    <row r="207" customFormat="false" ht="23.85" hidden="false" customHeight="false" outlineLevel="0" collapsed="false">
      <c r="A207" s="10" t="n">
        <v>46152</v>
      </c>
      <c r="B207" s="11" t="s">
        <v>63</v>
      </c>
      <c r="C207" s="11" t="s">
        <v>226</v>
      </c>
      <c r="D207" s="11" t="s">
        <v>34</v>
      </c>
      <c r="E207" s="11"/>
      <c r="F207" s="12" t="s">
        <v>62</v>
      </c>
      <c r="G207" s="12" t="s">
        <v>230</v>
      </c>
      <c r="H207" s="11" t="s">
        <v>37</v>
      </c>
      <c r="I207" s="12"/>
      <c r="J207" s="11" t="n">
        <f aca="false">COUNTIF($A$2:A207,A207)</f>
        <v>10</v>
      </c>
      <c r="K207" s="11" t="str">
        <f aca="false">A207&amp;"#"&amp;J207</f>
        <v>46152#10</v>
      </c>
    </row>
    <row r="208" customFormat="false" ht="46.25" hidden="false" customHeight="false" outlineLevel="0" collapsed="false">
      <c r="A208" s="10" t="n">
        <v>46153</v>
      </c>
      <c r="B208" s="11" t="s">
        <v>40</v>
      </c>
      <c r="C208" s="11" t="s">
        <v>226</v>
      </c>
      <c r="D208" s="11" t="s">
        <v>64</v>
      </c>
      <c r="E208" s="11" t="s">
        <v>146</v>
      </c>
      <c r="F208" s="12" t="s">
        <v>150</v>
      </c>
      <c r="G208" s="12" t="s">
        <v>230</v>
      </c>
      <c r="H208" s="11" t="s">
        <v>37</v>
      </c>
      <c r="I208" s="12"/>
      <c r="J208" s="11" t="n">
        <f aca="false">COUNTIF($A$2:A208,A208)</f>
        <v>1</v>
      </c>
      <c r="K208" s="11" t="str">
        <f aca="false">A208&amp;"#"&amp;J208</f>
        <v>46153#1</v>
      </c>
    </row>
    <row r="209" customFormat="false" ht="46.25" hidden="false" customHeight="false" outlineLevel="0" collapsed="false">
      <c r="A209" s="10" t="n">
        <v>46154</v>
      </c>
      <c r="B209" s="11" t="s">
        <v>68</v>
      </c>
      <c r="C209" s="11" t="s">
        <v>226</v>
      </c>
      <c r="D209" s="11" t="s">
        <v>64</v>
      </c>
      <c r="E209" s="11" t="s">
        <v>146</v>
      </c>
      <c r="F209" s="12" t="s">
        <v>151</v>
      </c>
      <c r="G209" s="12" t="s">
        <v>230</v>
      </c>
      <c r="H209" s="11" t="s">
        <v>37</v>
      </c>
      <c r="I209" s="12"/>
      <c r="J209" s="11" t="n">
        <f aca="false">COUNTIF($A$2:A209,A209)</f>
        <v>1</v>
      </c>
      <c r="K209" s="11" t="str">
        <f aca="false">A209&amp;"#"&amp;J209</f>
        <v>46154#1</v>
      </c>
    </row>
    <row r="210" customFormat="false" ht="46.25" hidden="false" customHeight="false" outlineLevel="0" collapsed="false">
      <c r="A210" s="10" t="n">
        <v>46155</v>
      </c>
      <c r="B210" s="11" t="s">
        <v>70</v>
      </c>
      <c r="C210" s="11" t="s">
        <v>226</v>
      </c>
      <c r="D210" s="11" t="s">
        <v>64</v>
      </c>
      <c r="E210" s="11" t="s">
        <v>146</v>
      </c>
      <c r="F210" s="12" t="s">
        <v>152</v>
      </c>
      <c r="G210" s="12" t="s">
        <v>230</v>
      </c>
      <c r="H210" s="11" t="s">
        <v>37</v>
      </c>
      <c r="I210" s="12"/>
      <c r="J210" s="11" t="n">
        <f aca="false">COUNTIF($A$2:A210,A210)</f>
        <v>1</v>
      </c>
      <c r="K210" s="11" t="str">
        <f aca="false">A210&amp;"#"&amp;J210</f>
        <v>46155#1</v>
      </c>
    </row>
    <row r="211" customFormat="false" ht="46.25" hidden="false" customHeight="false" outlineLevel="0" collapsed="false">
      <c r="A211" s="10" t="n">
        <v>46156</v>
      </c>
      <c r="B211" s="11" t="s">
        <v>32</v>
      </c>
      <c r="C211" s="11" t="s">
        <v>226</v>
      </c>
      <c r="D211" s="11" t="s">
        <v>64</v>
      </c>
      <c r="E211" s="11" t="s">
        <v>146</v>
      </c>
      <c r="F211" s="12" t="s">
        <v>153</v>
      </c>
      <c r="G211" s="12" t="s">
        <v>230</v>
      </c>
      <c r="H211" s="11" t="s">
        <v>37</v>
      </c>
      <c r="I211" s="12"/>
      <c r="J211" s="11" t="n">
        <f aca="false">COUNTIF($A$2:A211,A211)</f>
        <v>1</v>
      </c>
      <c r="K211" s="11" t="str">
        <f aca="false">A211&amp;"#"&amp;J211</f>
        <v>46156#1</v>
      </c>
    </row>
    <row r="212" customFormat="false" ht="35.05" hidden="false" customHeight="false" outlineLevel="0" collapsed="false">
      <c r="A212" s="10" t="n">
        <v>46157</v>
      </c>
      <c r="B212" s="11" t="s">
        <v>89</v>
      </c>
      <c r="C212" s="11" t="s">
        <v>226</v>
      </c>
      <c r="D212" s="11" t="s">
        <v>41</v>
      </c>
      <c r="E212" s="11" t="s">
        <v>74</v>
      </c>
      <c r="F212" s="12" t="s">
        <v>232</v>
      </c>
      <c r="G212" s="12"/>
      <c r="H212" s="11" t="s">
        <v>37</v>
      </c>
      <c r="I212" s="12" t="s">
        <v>233</v>
      </c>
      <c r="J212" s="11" t="n">
        <f aca="false">COUNTIF($A$2:A212,A212)</f>
        <v>1</v>
      </c>
      <c r="K212" s="11" t="str">
        <f aca="false">A212&amp;"#"&amp;J212</f>
        <v>46157#1</v>
      </c>
    </row>
    <row r="213" customFormat="false" ht="35.05" hidden="false" customHeight="false" outlineLevel="0" collapsed="false">
      <c r="A213" s="10" t="n">
        <v>46157</v>
      </c>
      <c r="B213" s="11" t="s">
        <v>89</v>
      </c>
      <c r="C213" s="11" t="s">
        <v>226</v>
      </c>
      <c r="D213" s="11" t="s">
        <v>41</v>
      </c>
      <c r="E213" s="11" t="s">
        <v>207</v>
      </c>
      <c r="F213" s="12" t="s">
        <v>234</v>
      </c>
      <c r="G213" s="12"/>
      <c r="H213" s="11" t="s">
        <v>37</v>
      </c>
      <c r="I213" s="12" t="s">
        <v>233</v>
      </c>
      <c r="J213" s="11" t="n">
        <f aca="false">COUNTIF($A$2:A213,A213)</f>
        <v>2</v>
      </c>
      <c r="K213" s="11" t="str">
        <f aca="false">A213&amp;"#"&amp;J213</f>
        <v>46157#2</v>
      </c>
    </row>
    <row r="214" customFormat="false" ht="46.25" hidden="false" customHeight="false" outlineLevel="0" collapsed="false">
      <c r="A214" s="10" t="n">
        <v>46157</v>
      </c>
      <c r="B214" s="11" t="s">
        <v>89</v>
      </c>
      <c r="C214" s="11" t="s">
        <v>226</v>
      </c>
      <c r="D214" s="11" t="s">
        <v>41</v>
      </c>
      <c r="E214" s="11" t="s">
        <v>146</v>
      </c>
      <c r="F214" s="12" t="s">
        <v>156</v>
      </c>
      <c r="G214" s="12" t="s">
        <v>230</v>
      </c>
      <c r="H214" s="11" t="s">
        <v>37</v>
      </c>
      <c r="I214" s="12"/>
      <c r="J214" s="11" t="n">
        <f aca="false">COUNTIF($A$2:A214,A214)</f>
        <v>3</v>
      </c>
      <c r="K214" s="11" t="str">
        <f aca="false">A214&amp;"#"&amp;J214</f>
        <v>46157#3</v>
      </c>
    </row>
    <row r="215" customFormat="false" ht="35.05" hidden="false" customHeight="false" outlineLevel="0" collapsed="false">
      <c r="A215" s="10" t="n">
        <v>46157</v>
      </c>
      <c r="B215" s="11" t="s">
        <v>89</v>
      </c>
      <c r="C215" s="11" t="s">
        <v>226</v>
      </c>
      <c r="D215" s="11" t="s">
        <v>41</v>
      </c>
      <c r="E215" s="11" t="s">
        <v>235</v>
      </c>
      <c r="F215" s="12" t="s">
        <v>236</v>
      </c>
      <c r="G215" s="12"/>
      <c r="H215" s="11" t="s">
        <v>37</v>
      </c>
      <c r="I215" s="12"/>
      <c r="J215" s="11" t="n">
        <f aca="false">COUNTIF($A$2:A215,A215)</f>
        <v>4</v>
      </c>
      <c r="K215" s="11" t="str">
        <f aca="false">A215&amp;"#"&amp;J215</f>
        <v>46157#4</v>
      </c>
    </row>
    <row r="216" customFormat="false" ht="15" hidden="false" customHeight="false" outlineLevel="0" collapsed="false">
      <c r="A216" s="10" t="n">
        <v>46157</v>
      </c>
      <c r="B216" s="11" t="s">
        <v>89</v>
      </c>
      <c r="C216" s="11" t="s">
        <v>226</v>
      </c>
      <c r="D216" s="11" t="s">
        <v>41</v>
      </c>
      <c r="E216" s="11" t="s">
        <v>74</v>
      </c>
      <c r="F216" s="12" t="s">
        <v>237</v>
      </c>
      <c r="G216" s="12"/>
      <c r="H216" s="11" t="s">
        <v>37</v>
      </c>
      <c r="I216" s="12"/>
      <c r="J216" s="11" t="n">
        <f aca="false">COUNTIF($A$2:A216,A216)</f>
        <v>5</v>
      </c>
      <c r="K216" s="11" t="str">
        <f aca="false">A216&amp;"#"&amp;J216</f>
        <v>46157#5</v>
      </c>
    </row>
    <row r="217" customFormat="false" ht="23.85" hidden="false" customHeight="false" outlineLevel="0" collapsed="false">
      <c r="A217" s="10" t="n">
        <v>46157</v>
      </c>
      <c r="B217" s="11" t="s">
        <v>89</v>
      </c>
      <c r="C217" s="11" t="s">
        <v>226</v>
      </c>
      <c r="D217" s="11" t="s">
        <v>41</v>
      </c>
      <c r="E217" s="11" t="s">
        <v>77</v>
      </c>
      <c r="F217" s="12" t="s">
        <v>78</v>
      </c>
      <c r="G217" s="12" t="s">
        <v>158</v>
      </c>
      <c r="H217" s="11" t="s">
        <v>37</v>
      </c>
      <c r="I217" s="12"/>
      <c r="J217" s="11" t="n">
        <f aca="false">COUNTIF($A$2:A217,A217)</f>
        <v>6</v>
      </c>
      <c r="K217" s="11" t="str">
        <f aca="false">A217&amp;"#"&amp;J217</f>
        <v>46157#6</v>
      </c>
    </row>
    <row r="218" customFormat="false" ht="46.25" hidden="false" customHeight="false" outlineLevel="0" collapsed="false">
      <c r="A218" s="10" t="n">
        <v>46157</v>
      </c>
      <c r="B218" s="11" t="s">
        <v>89</v>
      </c>
      <c r="C218" s="11" t="s">
        <v>226</v>
      </c>
      <c r="D218" s="11" t="s">
        <v>93</v>
      </c>
      <c r="E218" s="11" t="s">
        <v>146</v>
      </c>
      <c r="F218" s="12" t="s">
        <v>157</v>
      </c>
      <c r="G218" s="12" t="s">
        <v>230</v>
      </c>
      <c r="H218" s="11" t="s">
        <v>37</v>
      </c>
      <c r="I218" s="12"/>
      <c r="J218" s="11" t="n">
        <f aca="false">COUNTIF($A$2:A218,A218)</f>
        <v>7</v>
      </c>
      <c r="K218" s="11" t="str">
        <f aca="false">A218&amp;"#"&amp;J218</f>
        <v>46157#7</v>
      </c>
    </row>
    <row r="219" customFormat="false" ht="23.85" hidden="false" customHeight="false" outlineLevel="0" collapsed="false">
      <c r="A219" s="10" t="n">
        <v>46157</v>
      </c>
      <c r="B219" s="11" t="s">
        <v>89</v>
      </c>
      <c r="C219" s="11" t="s">
        <v>226</v>
      </c>
      <c r="D219" s="11" t="s">
        <v>82</v>
      </c>
      <c r="E219" s="11"/>
      <c r="F219" s="12" t="s">
        <v>83</v>
      </c>
      <c r="G219" s="12" t="s">
        <v>238</v>
      </c>
      <c r="H219" s="11" t="s">
        <v>37</v>
      </c>
      <c r="I219" s="12"/>
      <c r="J219" s="11" t="n">
        <f aca="false">COUNTIF($A$2:A219,A219)</f>
        <v>8</v>
      </c>
      <c r="K219" s="11" t="str">
        <f aca="false">A219&amp;"#"&amp;J219</f>
        <v>46157#8</v>
      </c>
    </row>
    <row r="220" customFormat="false" ht="15" hidden="false" customHeight="false" outlineLevel="0" collapsed="false">
      <c r="A220" s="10" t="n">
        <v>46158</v>
      </c>
      <c r="B220" s="11" t="s">
        <v>50</v>
      </c>
      <c r="C220" s="11" t="s">
        <v>226</v>
      </c>
      <c r="D220" s="11" t="s">
        <v>34</v>
      </c>
      <c r="E220" s="11"/>
      <c r="F220" s="12" t="s">
        <v>35</v>
      </c>
      <c r="G220" s="12" t="s">
        <v>239</v>
      </c>
      <c r="H220" s="11" t="s">
        <v>37</v>
      </c>
      <c r="I220" s="12"/>
      <c r="J220" s="11" t="n">
        <f aca="false">COUNTIF($A$2:A220,A220)</f>
        <v>1</v>
      </c>
      <c r="K220" s="11" t="str">
        <f aca="false">A220&amp;"#"&amp;J220</f>
        <v>46158#1</v>
      </c>
    </row>
    <row r="221" customFormat="false" ht="23.85" hidden="false" customHeight="false" outlineLevel="0" collapsed="false">
      <c r="A221" s="10" t="n">
        <v>46162</v>
      </c>
      <c r="B221" s="11" t="s">
        <v>70</v>
      </c>
      <c r="C221" s="11" t="s">
        <v>226</v>
      </c>
      <c r="D221" s="11" t="s">
        <v>41</v>
      </c>
      <c r="E221" s="11" t="s">
        <v>215</v>
      </c>
      <c r="F221" s="12" t="s">
        <v>216</v>
      </c>
      <c r="G221" s="12" t="s">
        <v>230</v>
      </c>
      <c r="H221" s="11" t="s">
        <v>37</v>
      </c>
      <c r="I221" s="12"/>
      <c r="J221" s="11" t="n">
        <f aca="false">COUNTIF($A$2:A221,A221)</f>
        <v>1</v>
      </c>
      <c r="K221" s="11" t="str">
        <f aca="false">A221&amp;"#"&amp;J221</f>
        <v>46162#1</v>
      </c>
    </row>
    <row r="222" customFormat="false" ht="23.85" hidden="false" customHeight="false" outlineLevel="0" collapsed="false">
      <c r="A222" s="10" t="n">
        <v>46167</v>
      </c>
      <c r="B222" s="11" t="s">
        <v>40</v>
      </c>
      <c r="C222" s="11" t="s">
        <v>226</v>
      </c>
      <c r="D222" s="11" t="s">
        <v>41</v>
      </c>
      <c r="E222" s="11" t="s">
        <v>97</v>
      </c>
      <c r="F222" s="12" t="s">
        <v>161</v>
      </c>
      <c r="G222" s="12" t="s">
        <v>240</v>
      </c>
      <c r="H222" s="11" t="s">
        <v>37</v>
      </c>
      <c r="I222" s="12"/>
      <c r="J222" s="11" t="n">
        <f aca="false">COUNTIF($A$2:A222,A222)</f>
        <v>1</v>
      </c>
      <c r="K222" s="11" t="str">
        <f aca="false">A222&amp;"#"&amp;J222</f>
        <v>46167#1</v>
      </c>
    </row>
    <row r="223" customFormat="false" ht="23.85" hidden="false" customHeight="false" outlineLevel="0" collapsed="false">
      <c r="A223" s="10" t="n">
        <v>46167</v>
      </c>
      <c r="B223" s="11" t="s">
        <v>40</v>
      </c>
      <c r="C223" s="11" t="s">
        <v>226</v>
      </c>
      <c r="D223" s="11" t="s">
        <v>41</v>
      </c>
      <c r="E223" s="11" t="s">
        <v>99</v>
      </c>
      <c r="F223" s="12" t="s">
        <v>241</v>
      </c>
      <c r="G223" s="12"/>
      <c r="H223" s="11" t="s">
        <v>37</v>
      </c>
      <c r="I223" s="12"/>
      <c r="J223" s="11" t="n">
        <f aca="false">COUNTIF($A$2:A223,A223)</f>
        <v>2</v>
      </c>
      <c r="K223" s="11" t="str">
        <f aca="false">A223&amp;"#"&amp;J223</f>
        <v>46167#2</v>
      </c>
    </row>
    <row r="224" customFormat="false" ht="15" hidden="false" customHeight="false" outlineLevel="0" collapsed="false">
      <c r="A224" s="10" t="n">
        <v>46167</v>
      </c>
      <c r="B224" s="11" t="s">
        <v>40</v>
      </c>
      <c r="C224" s="11" t="s">
        <v>226</v>
      </c>
      <c r="D224" s="11" t="s">
        <v>41</v>
      </c>
      <c r="E224" s="11" t="s">
        <v>101</v>
      </c>
      <c r="F224" s="12" t="s">
        <v>242</v>
      </c>
      <c r="G224" s="12" t="s">
        <v>240</v>
      </c>
      <c r="H224" s="11" t="s">
        <v>37</v>
      </c>
      <c r="I224" s="12"/>
      <c r="J224" s="11" t="n">
        <f aca="false">COUNTIF($A$2:A224,A224)</f>
        <v>3</v>
      </c>
      <c r="K224" s="11" t="str">
        <f aca="false">A224&amp;"#"&amp;J224</f>
        <v>46167#3</v>
      </c>
    </row>
    <row r="225" customFormat="false" ht="23.85" hidden="false" customHeight="false" outlineLevel="0" collapsed="false">
      <c r="A225" s="10" t="n">
        <v>46167</v>
      </c>
      <c r="B225" s="11" t="s">
        <v>40</v>
      </c>
      <c r="C225" s="11" t="s">
        <v>226</v>
      </c>
      <c r="D225" s="11" t="s">
        <v>34</v>
      </c>
      <c r="E225" s="11"/>
      <c r="F225" s="12" t="s">
        <v>243</v>
      </c>
      <c r="G225" s="12"/>
      <c r="H225" s="11" t="s">
        <v>37</v>
      </c>
      <c r="I225" s="12"/>
      <c r="J225" s="11" t="n">
        <f aca="false">COUNTIF($A$2:A225,A225)</f>
        <v>4</v>
      </c>
      <c r="K225" s="11" t="str">
        <f aca="false">A225&amp;"#"&amp;J225</f>
        <v>46167#4</v>
      </c>
    </row>
    <row r="226" customFormat="false" ht="35.05" hidden="false" customHeight="false" outlineLevel="0" collapsed="false">
      <c r="A226" s="10" t="n">
        <v>46167</v>
      </c>
      <c r="B226" s="11" t="s">
        <v>40</v>
      </c>
      <c r="C226" s="11" t="s">
        <v>226</v>
      </c>
      <c r="D226" s="11" t="s">
        <v>34</v>
      </c>
      <c r="E226" s="11"/>
      <c r="F226" s="12" t="s">
        <v>244</v>
      </c>
      <c r="G226" s="12"/>
      <c r="H226" s="11" t="s">
        <v>37</v>
      </c>
      <c r="I226" s="12"/>
      <c r="J226" s="11" t="n">
        <f aca="false">COUNTIF($A$2:A226,A226)</f>
        <v>5</v>
      </c>
      <c r="K226" s="11" t="str">
        <f aca="false">A226&amp;"#"&amp;J226</f>
        <v>46167#5</v>
      </c>
    </row>
    <row r="227" customFormat="false" ht="35.05" hidden="false" customHeight="false" outlineLevel="0" collapsed="false">
      <c r="A227" s="10" t="n">
        <v>46172</v>
      </c>
      <c r="B227" s="11" t="s">
        <v>50</v>
      </c>
      <c r="C227" s="11" t="s">
        <v>226</v>
      </c>
      <c r="D227" s="11" t="s">
        <v>41</v>
      </c>
      <c r="E227" s="11" t="s">
        <v>105</v>
      </c>
      <c r="F227" s="12" t="s">
        <v>245</v>
      </c>
      <c r="G227" s="12"/>
      <c r="H227" s="11" t="s">
        <v>37</v>
      </c>
      <c r="I227" s="12"/>
      <c r="J227" s="11" t="n">
        <f aca="false">COUNTIF($A$2:A227,A227)</f>
        <v>1</v>
      </c>
      <c r="K227" s="11" t="str">
        <f aca="false">A227&amp;"#"&amp;J227</f>
        <v>46172#1</v>
      </c>
    </row>
    <row r="228" customFormat="false" ht="23.85" hidden="false" customHeight="false" outlineLevel="0" collapsed="false">
      <c r="A228" s="10" t="n">
        <v>46172</v>
      </c>
      <c r="B228" s="11" t="s">
        <v>50</v>
      </c>
      <c r="C228" s="11" t="s">
        <v>226</v>
      </c>
      <c r="D228" s="11" t="s">
        <v>82</v>
      </c>
      <c r="E228" s="11"/>
      <c r="F228" s="12" t="s">
        <v>246</v>
      </c>
      <c r="G228" s="12"/>
      <c r="H228" s="11" t="s">
        <v>37</v>
      </c>
      <c r="I228" s="12"/>
      <c r="J228" s="11" t="n">
        <f aca="false">COUNTIF($A$2:A228,A228)</f>
        <v>2</v>
      </c>
      <c r="K228" s="11" t="str">
        <f aca="false">A228&amp;"#"&amp;J228</f>
        <v>46172#2</v>
      </c>
    </row>
    <row r="229" customFormat="false" ht="35.05" hidden="false" customHeight="false" outlineLevel="0" collapsed="false">
      <c r="A229" s="10" t="n">
        <v>46172</v>
      </c>
      <c r="B229" s="11" t="s">
        <v>50</v>
      </c>
      <c r="C229" s="11" t="s">
        <v>226</v>
      </c>
      <c r="D229" s="11" t="s">
        <v>34</v>
      </c>
      <c r="E229" s="11" t="s">
        <v>74</v>
      </c>
      <c r="F229" s="12" t="s">
        <v>247</v>
      </c>
      <c r="G229" s="12"/>
      <c r="H229" s="11" t="s">
        <v>37</v>
      </c>
      <c r="I229" s="12"/>
      <c r="J229" s="11" t="n">
        <f aca="false">COUNTIF($A$2:A229,A229)</f>
        <v>3</v>
      </c>
      <c r="K229" s="11" t="str">
        <f aca="false">A229&amp;"#"&amp;J229</f>
        <v>46172#3</v>
      </c>
    </row>
    <row r="230" customFormat="false" ht="23.85" hidden="false" customHeight="false" outlineLevel="0" collapsed="false">
      <c r="A230" s="10" t="n">
        <v>46172</v>
      </c>
      <c r="B230" s="11" t="s">
        <v>50</v>
      </c>
      <c r="C230" s="11" t="s">
        <v>226</v>
      </c>
      <c r="D230" s="11" t="s">
        <v>34</v>
      </c>
      <c r="E230" s="11"/>
      <c r="F230" s="12" t="s">
        <v>248</v>
      </c>
      <c r="G230" s="12"/>
      <c r="H230" s="11" t="s">
        <v>37</v>
      </c>
      <c r="I230" s="12"/>
      <c r="J230" s="11" t="n">
        <f aca="false">COUNTIF($A$2:A230,A230)</f>
        <v>4</v>
      </c>
      <c r="K230" s="11" t="str">
        <f aca="false">A230&amp;"#"&amp;J230</f>
        <v>46172#4</v>
      </c>
    </row>
    <row r="231" customFormat="false" ht="23.85" hidden="false" customHeight="false" outlineLevel="0" collapsed="false">
      <c r="A231" s="10" t="n">
        <v>46172</v>
      </c>
      <c r="B231" s="11" t="s">
        <v>50</v>
      </c>
      <c r="C231" s="11" t="s">
        <v>226</v>
      </c>
      <c r="D231" s="11" t="s">
        <v>34</v>
      </c>
      <c r="E231" s="11"/>
      <c r="F231" s="12" t="s">
        <v>249</v>
      </c>
      <c r="G231" s="12"/>
      <c r="H231" s="11" t="s">
        <v>37</v>
      </c>
      <c r="I231" s="12"/>
      <c r="J231" s="11" t="n">
        <f aca="false">COUNTIF($A$2:A231,A231)</f>
        <v>5</v>
      </c>
      <c r="K231" s="11" t="str">
        <f aca="false">A231&amp;"#"&amp;J231</f>
        <v>46172#5</v>
      </c>
    </row>
    <row r="232" customFormat="false" ht="23.85" hidden="false" customHeight="false" outlineLevel="0" collapsed="false">
      <c r="A232" s="10" t="n">
        <v>46174</v>
      </c>
      <c r="B232" s="11" t="s">
        <v>40</v>
      </c>
      <c r="C232" s="11" t="s">
        <v>250</v>
      </c>
      <c r="D232" s="11" t="s">
        <v>34</v>
      </c>
      <c r="E232" s="11"/>
      <c r="F232" s="12" t="s">
        <v>227</v>
      </c>
      <c r="G232" s="12" t="s">
        <v>251</v>
      </c>
      <c r="H232" s="11" t="s">
        <v>37</v>
      </c>
      <c r="I232" s="12"/>
      <c r="J232" s="11" t="n">
        <f aca="false">COUNTIF($A$2:A232,A232)</f>
        <v>1</v>
      </c>
      <c r="K232" s="11" t="str">
        <f aca="false">A232&amp;"#"&amp;J232</f>
        <v>46174#1</v>
      </c>
    </row>
    <row r="233" customFormat="false" ht="23.85" hidden="false" customHeight="false" outlineLevel="0" collapsed="false">
      <c r="A233" s="10" t="n">
        <v>46174</v>
      </c>
      <c r="B233" s="11" t="s">
        <v>40</v>
      </c>
      <c r="C233" s="11" t="s">
        <v>250</v>
      </c>
      <c r="D233" s="11" t="s">
        <v>34</v>
      </c>
      <c r="E233" s="11"/>
      <c r="F233" s="12" t="s">
        <v>38</v>
      </c>
      <c r="G233" s="12" t="s">
        <v>252</v>
      </c>
      <c r="H233" s="11" t="s">
        <v>37</v>
      </c>
      <c r="I233" s="12"/>
      <c r="J233" s="11" t="n">
        <f aca="false">COUNTIF($A$2:A233,A233)</f>
        <v>2</v>
      </c>
      <c r="K233" s="11" t="str">
        <f aca="false">A233&amp;"#"&amp;J233</f>
        <v>46174#2</v>
      </c>
    </row>
    <row r="234" customFormat="false" ht="15" hidden="false" customHeight="false" outlineLevel="0" collapsed="false">
      <c r="A234" s="10" t="n">
        <v>46178</v>
      </c>
      <c r="B234" s="11" t="s">
        <v>89</v>
      </c>
      <c r="C234" s="11" t="s">
        <v>250</v>
      </c>
      <c r="D234" s="11" t="s">
        <v>41</v>
      </c>
      <c r="E234" s="11" t="s">
        <v>42</v>
      </c>
      <c r="F234" s="12" t="s">
        <v>43</v>
      </c>
      <c r="G234" s="12" t="s">
        <v>253</v>
      </c>
      <c r="H234" s="11" t="s">
        <v>37</v>
      </c>
      <c r="I234" s="12"/>
      <c r="J234" s="11" t="n">
        <f aca="false">COUNTIF($A$2:A234,A234)</f>
        <v>1</v>
      </c>
      <c r="K234" s="11" t="str">
        <f aca="false">A234&amp;"#"&amp;J234</f>
        <v>46178#1</v>
      </c>
    </row>
    <row r="235" customFormat="false" ht="23.85" hidden="false" customHeight="false" outlineLevel="0" collapsed="false">
      <c r="A235" s="10" t="n">
        <v>46178</v>
      </c>
      <c r="B235" s="11" t="s">
        <v>89</v>
      </c>
      <c r="C235" s="11" t="s">
        <v>250</v>
      </c>
      <c r="D235" s="11" t="s">
        <v>41</v>
      </c>
      <c r="E235" s="11" t="s">
        <v>45</v>
      </c>
      <c r="F235" s="12" t="s">
        <v>46</v>
      </c>
      <c r="G235" s="12" t="s">
        <v>253</v>
      </c>
      <c r="H235" s="11" t="s">
        <v>37</v>
      </c>
      <c r="I235" s="12"/>
      <c r="J235" s="11" t="n">
        <f aca="false">COUNTIF($A$2:A235,A235)</f>
        <v>2</v>
      </c>
      <c r="K235" s="11" t="str">
        <f aca="false">A235&amp;"#"&amp;J235</f>
        <v>46178#2</v>
      </c>
    </row>
    <row r="236" customFormat="false" ht="23.85" hidden="false" customHeight="false" outlineLevel="0" collapsed="false">
      <c r="A236" s="10" t="n">
        <v>46178</v>
      </c>
      <c r="B236" s="11" t="s">
        <v>89</v>
      </c>
      <c r="C236" s="11" t="s">
        <v>250</v>
      </c>
      <c r="D236" s="11" t="s">
        <v>34</v>
      </c>
      <c r="E236" s="11"/>
      <c r="F236" s="12" t="s">
        <v>47</v>
      </c>
      <c r="G236" s="12" t="s">
        <v>253</v>
      </c>
      <c r="H236" s="11" t="s">
        <v>37</v>
      </c>
      <c r="I236" s="12"/>
      <c r="J236" s="11" t="n">
        <f aca="false">COUNTIF($A$2:A236,A236)</f>
        <v>3</v>
      </c>
      <c r="K236" s="11" t="str">
        <f aca="false">A236&amp;"#"&amp;J236</f>
        <v>46178#3</v>
      </c>
    </row>
    <row r="237" customFormat="false" ht="46.25" hidden="false" customHeight="false" outlineLevel="0" collapsed="false">
      <c r="A237" s="10" t="n">
        <v>46181</v>
      </c>
      <c r="B237" s="11" t="s">
        <v>40</v>
      </c>
      <c r="C237" s="11" t="s">
        <v>250</v>
      </c>
      <c r="D237" s="11" t="s">
        <v>34</v>
      </c>
      <c r="E237" s="11"/>
      <c r="F237" s="12" t="s">
        <v>48</v>
      </c>
      <c r="G237" s="12" t="s">
        <v>253</v>
      </c>
      <c r="H237" s="11" t="s">
        <v>37</v>
      </c>
      <c r="I237" s="12"/>
      <c r="J237" s="11" t="n">
        <f aca="false">COUNTIF($A$2:A237,A237)</f>
        <v>1</v>
      </c>
      <c r="K237" s="11" t="str">
        <f aca="false">A237&amp;"#"&amp;J237</f>
        <v>46181#1</v>
      </c>
    </row>
    <row r="238" customFormat="false" ht="23.85" hidden="false" customHeight="false" outlineLevel="0" collapsed="false">
      <c r="A238" s="10" t="n">
        <v>46181</v>
      </c>
      <c r="B238" s="11" t="s">
        <v>40</v>
      </c>
      <c r="C238" s="11" t="s">
        <v>250</v>
      </c>
      <c r="D238" s="11" t="s">
        <v>34</v>
      </c>
      <c r="E238" s="11"/>
      <c r="F238" s="12" t="s">
        <v>49</v>
      </c>
      <c r="G238" s="12" t="s">
        <v>253</v>
      </c>
      <c r="H238" s="11" t="s">
        <v>37</v>
      </c>
      <c r="I238" s="12"/>
      <c r="J238" s="11" t="n">
        <f aca="false">COUNTIF($A$2:A238,A238)</f>
        <v>2</v>
      </c>
      <c r="K238" s="11" t="str">
        <f aca="false">A238&amp;"#"&amp;J238</f>
        <v>46181#2</v>
      </c>
    </row>
    <row r="239" customFormat="false" ht="35.05" hidden="false" customHeight="false" outlineLevel="0" collapsed="false">
      <c r="A239" s="10" t="n">
        <v>46183</v>
      </c>
      <c r="B239" s="11" t="s">
        <v>70</v>
      </c>
      <c r="C239" s="11" t="s">
        <v>250</v>
      </c>
      <c r="D239" s="11" t="s">
        <v>41</v>
      </c>
      <c r="E239" s="11" t="s">
        <v>148</v>
      </c>
      <c r="F239" s="12" t="s">
        <v>149</v>
      </c>
      <c r="G239" s="12" t="s">
        <v>253</v>
      </c>
      <c r="H239" s="11" t="s">
        <v>37</v>
      </c>
      <c r="I239" s="12"/>
      <c r="J239" s="11" t="n">
        <f aca="false">COUNTIF($A$2:A239,A239)</f>
        <v>1</v>
      </c>
      <c r="K239" s="11" t="str">
        <f aca="false">A239&amp;"#"&amp;J239</f>
        <v>46183#1</v>
      </c>
    </row>
    <row r="240" customFormat="false" ht="23.85" hidden="false" customHeight="false" outlineLevel="0" collapsed="false">
      <c r="A240" s="10" t="n">
        <v>46183</v>
      </c>
      <c r="B240" s="11" t="s">
        <v>70</v>
      </c>
      <c r="C240" s="11" t="s">
        <v>250</v>
      </c>
      <c r="D240" s="11" t="s">
        <v>41</v>
      </c>
      <c r="E240" s="11" t="s">
        <v>144</v>
      </c>
      <c r="F240" s="12" t="s">
        <v>145</v>
      </c>
      <c r="G240" s="12" t="s">
        <v>253</v>
      </c>
      <c r="H240" s="11" t="s">
        <v>37</v>
      </c>
      <c r="I240" s="12"/>
      <c r="J240" s="11" t="n">
        <f aca="false">COUNTIF($A$2:A240,A240)</f>
        <v>2</v>
      </c>
      <c r="K240" s="11" t="str">
        <f aca="false">A240&amp;"#"&amp;J240</f>
        <v>46183#2</v>
      </c>
    </row>
    <row r="241" customFormat="false" ht="35.05" hidden="false" customHeight="false" outlineLevel="0" collapsed="false">
      <c r="A241" s="10" t="n">
        <v>46183</v>
      </c>
      <c r="B241" s="11" t="s">
        <v>70</v>
      </c>
      <c r="C241" s="11" t="s">
        <v>250</v>
      </c>
      <c r="D241" s="11" t="s">
        <v>41</v>
      </c>
      <c r="E241" s="11" t="s">
        <v>51</v>
      </c>
      <c r="F241" s="12" t="s">
        <v>254</v>
      </c>
      <c r="G241" s="12"/>
      <c r="H241" s="11" t="s">
        <v>37</v>
      </c>
      <c r="I241" s="12"/>
      <c r="J241" s="11" t="n">
        <f aca="false">COUNTIF($A$2:A241,A241)</f>
        <v>3</v>
      </c>
      <c r="K241" s="11" t="str">
        <f aca="false">A241&amp;"#"&amp;J241</f>
        <v>46183#3</v>
      </c>
    </row>
    <row r="242" customFormat="false" ht="23.85" hidden="false" customHeight="false" outlineLevel="0" collapsed="false">
      <c r="A242" s="10" t="n">
        <v>46183</v>
      </c>
      <c r="B242" s="11" t="s">
        <v>70</v>
      </c>
      <c r="C242" s="11" t="s">
        <v>250</v>
      </c>
      <c r="D242" s="11" t="s">
        <v>41</v>
      </c>
      <c r="E242" s="11" t="s">
        <v>53</v>
      </c>
      <c r="F242" s="12" t="s">
        <v>54</v>
      </c>
      <c r="G242" s="12" t="s">
        <v>253</v>
      </c>
      <c r="H242" s="11" t="s">
        <v>37</v>
      </c>
      <c r="I242" s="12"/>
      <c r="J242" s="11" t="n">
        <f aca="false">COUNTIF($A$2:A242,A242)</f>
        <v>4</v>
      </c>
      <c r="K242" s="11" t="str">
        <f aca="false">A242&amp;"#"&amp;J242</f>
        <v>46183#4</v>
      </c>
    </row>
    <row r="243" customFormat="false" ht="23.85" hidden="false" customHeight="false" outlineLevel="0" collapsed="false">
      <c r="A243" s="10" t="n">
        <v>46183</v>
      </c>
      <c r="B243" s="11" t="s">
        <v>70</v>
      </c>
      <c r="C243" s="11" t="s">
        <v>250</v>
      </c>
      <c r="D243" s="11" t="s">
        <v>41</v>
      </c>
      <c r="E243" s="11" t="s">
        <v>55</v>
      </c>
      <c r="F243" s="12" t="s">
        <v>56</v>
      </c>
      <c r="G243" s="12" t="s">
        <v>253</v>
      </c>
      <c r="H243" s="11" t="s">
        <v>37</v>
      </c>
      <c r="I243" s="12"/>
      <c r="J243" s="11" t="n">
        <f aca="false">COUNTIF($A$2:A243,A243)</f>
        <v>5</v>
      </c>
      <c r="K243" s="11" t="str">
        <f aca="false">A243&amp;"#"&amp;J243</f>
        <v>46183#5</v>
      </c>
    </row>
    <row r="244" customFormat="false" ht="46.25" hidden="false" customHeight="false" outlineLevel="0" collapsed="false">
      <c r="A244" s="10" t="n">
        <v>46183</v>
      </c>
      <c r="B244" s="11" t="s">
        <v>70</v>
      </c>
      <c r="C244" s="11" t="s">
        <v>250</v>
      </c>
      <c r="D244" s="11" t="s">
        <v>41</v>
      </c>
      <c r="E244" s="11" t="s">
        <v>146</v>
      </c>
      <c r="F244" s="12" t="s">
        <v>147</v>
      </c>
      <c r="G244" s="12" t="s">
        <v>253</v>
      </c>
      <c r="H244" s="11" t="s">
        <v>37</v>
      </c>
      <c r="I244" s="12"/>
      <c r="J244" s="11" t="n">
        <f aca="false">COUNTIF($A$2:A244,A244)</f>
        <v>6</v>
      </c>
      <c r="K244" s="11" t="str">
        <f aca="false">A244&amp;"#"&amp;J244</f>
        <v>46183#6</v>
      </c>
    </row>
    <row r="245" customFormat="false" ht="23.85" hidden="false" customHeight="false" outlineLevel="0" collapsed="false">
      <c r="A245" s="10" t="n">
        <v>46183</v>
      </c>
      <c r="B245" s="11" t="s">
        <v>70</v>
      </c>
      <c r="C245" s="11" t="s">
        <v>250</v>
      </c>
      <c r="D245" s="11" t="s">
        <v>41</v>
      </c>
      <c r="E245" s="11" t="s">
        <v>255</v>
      </c>
      <c r="F245" s="12" t="s">
        <v>256</v>
      </c>
      <c r="G245" s="12" t="s">
        <v>253</v>
      </c>
      <c r="H245" s="11" t="s">
        <v>37</v>
      </c>
      <c r="I245" s="12"/>
      <c r="J245" s="11" t="n">
        <f aca="false">COUNTIF($A$2:A245,A245)</f>
        <v>7</v>
      </c>
      <c r="K245" s="11" t="str">
        <f aca="false">A245&amp;"#"&amp;J245</f>
        <v>46183#7</v>
      </c>
    </row>
    <row r="246" customFormat="false" ht="23.85" hidden="false" customHeight="false" outlineLevel="0" collapsed="false">
      <c r="A246" s="10" t="n">
        <v>46183</v>
      </c>
      <c r="B246" s="11" t="s">
        <v>70</v>
      </c>
      <c r="C246" s="11" t="s">
        <v>250</v>
      </c>
      <c r="D246" s="11" t="s">
        <v>34</v>
      </c>
      <c r="E246" s="11"/>
      <c r="F246" s="12" t="s">
        <v>60</v>
      </c>
      <c r="G246" s="12" t="s">
        <v>253</v>
      </c>
      <c r="H246" s="11" t="s">
        <v>37</v>
      </c>
      <c r="I246" s="12"/>
      <c r="J246" s="11" t="n">
        <f aca="false">COUNTIF($A$2:A246,A246)</f>
        <v>8</v>
      </c>
      <c r="K246" s="11" t="str">
        <f aca="false">A246&amp;"#"&amp;J246</f>
        <v>46183#8</v>
      </c>
    </row>
    <row r="247" customFormat="false" ht="23.85" hidden="false" customHeight="false" outlineLevel="0" collapsed="false">
      <c r="A247" s="10" t="n">
        <v>46183</v>
      </c>
      <c r="B247" s="11" t="s">
        <v>70</v>
      </c>
      <c r="C247" s="11" t="s">
        <v>250</v>
      </c>
      <c r="D247" s="11" t="s">
        <v>34</v>
      </c>
      <c r="E247" s="11"/>
      <c r="F247" s="12" t="s">
        <v>61</v>
      </c>
      <c r="G247" s="12" t="s">
        <v>253</v>
      </c>
      <c r="H247" s="11" t="s">
        <v>37</v>
      </c>
      <c r="I247" s="12"/>
      <c r="J247" s="11" t="n">
        <f aca="false">COUNTIF($A$2:A247,A247)</f>
        <v>9</v>
      </c>
      <c r="K247" s="11" t="str">
        <f aca="false">A247&amp;"#"&amp;J247</f>
        <v>46183#9</v>
      </c>
    </row>
    <row r="248" customFormat="false" ht="23.85" hidden="false" customHeight="false" outlineLevel="0" collapsed="false">
      <c r="A248" s="10" t="n">
        <v>46183</v>
      </c>
      <c r="B248" s="11" t="s">
        <v>70</v>
      </c>
      <c r="C248" s="11" t="s">
        <v>250</v>
      </c>
      <c r="D248" s="11" t="s">
        <v>34</v>
      </c>
      <c r="E248" s="11"/>
      <c r="F248" s="12" t="s">
        <v>62</v>
      </c>
      <c r="G248" s="12" t="s">
        <v>253</v>
      </c>
      <c r="H248" s="11" t="s">
        <v>37</v>
      </c>
      <c r="I248" s="12"/>
      <c r="J248" s="11" t="n">
        <f aca="false">COUNTIF($A$2:A248,A248)</f>
        <v>10</v>
      </c>
      <c r="K248" s="11" t="str">
        <f aca="false">A248&amp;"#"&amp;J248</f>
        <v>46183#10</v>
      </c>
    </row>
    <row r="249" customFormat="false" ht="46.25" hidden="false" customHeight="false" outlineLevel="0" collapsed="false">
      <c r="A249" s="10" t="n">
        <v>46184</v>
      </c>
      <c r="B249" s="11" t="s">
        <v>32</v>
      </c>
      <c r="C249" s="11" t="s">
        <v>250</v>
      </c>
      <c r="D249" s="11" t="s">
        <v>64</v>
      </c>
      <c r="E249" s="11" t="s">
        <v>146</v>
      </c>
      <c r="F249" s="12" t="s">
        <v>150</v>
      </c>
      <c r="G249" s="12" t="s">
        <v>253</v>
      </c>
      <c r="H249" s="11" t="s">
        <v>37</v>
      </c>
      <c r="I249" s="12"/>
      <c r="J249" s="11" t="n">
        <f aca="false">COUNTIF($A$2:A249,A249)</f>
        <v>1</v>
      </c>
      <c r="K249" s="11" t="str">
        <f aca="false">A249&amp;"#"&amp;J249</f>
        <v>46184#1</v>
      </c>
    </row>
    <row r="250" customFormat="false" ht="46.25" hidden="false" customHeight="false" outlineLevel="0" collapsed="false">
      <c r="A250" s="10" t="n">
        <v>46185</v>
      </c>
      <c r="B250" s="11" t="s">
        <v>89</v>
      </c>
      <c r="C250" s="11" t="s">
        <v>250</v>
      </c>
      <c r="D250" s="11" t="s">
        <v>64</v>
      </c>
      <c r="E250" s="11" t="s">
        <v>146</v>
      </c>
      <c r="F250" s="12" t="s">
        <v>151</v>
      </c>
      <c r="G250" s="12" t="s">
        <v>253</v>
      </c>
      <c r="H250" s="11" t="s">
        <v>37</v>
      </c>
      <c r="I250" s="12"/>
      <c r="J250" s="11" t="n">
        <f aca="false">COUNTIF($A$2:A250,A250)</f>
        <v>1</v>
      </c>
      <c r="K250" s="11" t="str">
        <f aca="false">A250&amp;"#"&amp;J250</f>
        <v>46185#1</v>
      </c>
    </row>
    <row r="251" customFormat="false" ht="46.25" hidden="false" customHeight="false" outlineLevel="0" collapsed="false">
      <c r="A251" s="10" t="n">
        <v>46186</v>
      </c>
      <c r="B251" s="11" t="s">
        <v>50</v>
      </c>
      <c r="C251" s="11" t="s">
        <v>250</v>
      </c>
      <c r="D251" s="11" t="s">
        <v>64</v>
      </c>
      <c r="E251" s="11" t="s">
        <v>146</v>
      </c>
      <c r="F251" s="12" t="s">
        <v>152</v>
      </c>
      <c r="G251" s="12" t="s">
        <v>253</v>
      </c>
      <c r="H251" s="11" t="s">
        <v>37</v>
      </c>
      <c r="I251" s="12"/>
      <c r="J251" s="11" t="n">
        <f aca="false">COUNTIF($A$2:A251,A251)</f>
        <v>1</v>
      </c>
      <c r="K251" s="11" t="str">
        <f aca="false">A251&amp;"#"&amp;J251</f>
        <v>46186#1</v>
      </c>
    </row>
    <row r="252" customFormat="false" ht="46.25" hidden="false" customHeight="false" outlineLevel="0" collapsed="false">
      <c r="A252" s="10" t="n">
        <v>46187</v>
      </c>
      <c r="B252" s="11" t="s">
        <v>63</v>
      </c>
      <c r="C252" s="11" t="s">
        <v>250</v>
      </c>
      <c r="D252" s="11" t="s">
        <v>64</v>
      </c>
      <c r="E252" s="11" t="s">
        <v>146</v>
      </c>
      <c r="F252" s="12" t="s">
        <v>153</v>
      </c>
      <c r="G252" s="12" t="s">
        <v>253</v>
      </c>
      <c r="H252" s="11" t="s">
        <v>37</v>
      </c>
      <c r="I252" s="12"/>
      <c r="J252" s="11" t="n">
        <f aca="false">COUNTIF($A$2:A252,A252)</f>
        <v>1</v>
      </c>
      <c r="K252" s="11" t="str">
        <f aca="false">A252&amp;"#"&amp;J252</f>
        <v>46187#1</v>
      </c>
    </row>
    <row r="253" customFormat="false" ht="46.25" hidden="false" customHeight="false" outlineLevel="0" collapsed="false">
      <c r="A253" s="10" t="n">
        <v>46188</v>
      </c>
      <c r="B253" s="11" t="s">
        <v>40</v>
      </c>
      <c r="C253" s="11" t="s">
        <v>250</v>
      </c>
      <c r="D253" s="11" t="s">
        <v>41</v>
      </c>
      <c r="E253" s="11" t="s">
        <v>146</v>
      </c>
      <c r="F253" s="12" t="s">
        <v>156</v>
      </c>
      <c r="G253" s="12" t="s">
        <v>253</v>
      </c>
      <c r="H253" s="11" t="s">
        <v>37</v>
      </c>
      <c r="I253" s="12"/>
      <c r="J253" s="11" t="n">
        <f aca="false">COUNTIF($A$2:A253,A253)</f>
        <v>1</v>
      </c>
      <c r="K253" s="11" t="str">
        <f aca="false">A253&amp;"#"&amp;J253</f>
        <v>46188#1</v>
      </c>
    </row>
    <row r="254" customFormat="false" ht="23.85" hidden="false" customHeight="false" outlineLevel="0" collapsed="false">
      <c r="A254" s="10" t="n">
        <v>46188</v>
      </c>
      <c r="B254" s="11" t="s">
        <v>40</v>
      </c>
      <c r="C254" s="11" t="s">
        <v>250</v>
      </c>
      <c r="D254" s="11" t="s">
        <v>41</v>
      </c>
      <c r="E254" s="11" t="s">
        <v>74</v>
      </c>
      <c r="F254" s="12" t="s">
        <v>75</v>
      </c>
      <c r="G254" s="12" t="s">
        <v>188</v>
      </c>
      <c r="H254" s="11" t="s">
        <v>37</v>
      </c>
      <c r="I254" s="12"/>
      <c r="J254" s="11" t="n">
        <f aca="false">COUNTIF($A$2:A254,A254)</f>
        <v>2</v>
      </c>
      <c r="K254" s="11" t="str">
        <f aca="false">A254&amp;"#"&amp;J254</f>
        <v>46188#2</v>
      </c>
    </row>
    <row r="255" customFormat="false" ht="23.85" hidden="false" customHeight="false" outlineLevel="0" collapsed="false">
      <c r="A255" s="10" t="n">
        <v>46188</v>
      </c>
      <c r="B255" s="11" t="s">
        <v>40</v>
      </c>
      <c r="C255" s="11" t="s">
        <v>250</v>
      </c>
      <c r="D255" s="11" t="s">
        <v>41</v>
      </c>
      <c r="E255" s="11" t="s">
        <v>77</v>
      </c>
      <c r="F255" s="12" t="s">
        <v>78</v>
      </c>
      <c r="G255" s="12" t="s">
        <v>188</v>
      </c>
      <c r="H255" s="11" t="s">
        <v>37</v>
      </c>
      <c r="I255" s="12"/>
      <c r="J255" s="11" t="n">
        <f aca="false">COUNTIF($A$2:A255,A255)</f>
        <v>3</v>
      </c>
      <c r="K255" s="11" t="str">
        <f aca="false">A255&amp;"#"&amp;J255</f>
        <v>46188#3</v>
      </c>
    </row>
    <row r="256" customFormat="false" ht="46.25" hidden="false" customHeight="false" outlineLevel="0" collapsed="false">
      <c r="A256" s="10" t="n">
        <v>46188</v>
      </c>
      <c r="B256" s="11" t="s">
        <v>40</v>
      </c>
      <c r="C256" s="11" t="s">
        <v>250</v>
      </c>
      <c r="D256" s="11" t="s">
        <v>93</v>
      </c>
      <c r="E256" s="11" t="s">
        <v>146</v>
      </c>
      <c r="F256" s="12" t="s">
        <v>157</v>
      </c>
      <c r="G256" s="12" t="s">
        <v>253</v>
      </c>
      <c r="H256" s="11" t="s">
        <v>37</v>
      </c>
      <c r="I256" s="12"/>
      <c r="J256" s="11" t="n">
        <f aca="false">COUNTIF($A$2:A256,A256)</f>
        <v>4</v>
      </c>
      <c r="K256" s="11" t="str">
        <f aca="false">A256&amp;"#"&amp;J256</f>
        <v>46188#4</v>
      </c>
    </row>
    <row r="257" customFormat="false" ht="23.85" hidden="false" customHeight="false" outlineLevel="0" collapsed="false">
      <c r="A257" s="10" t="n">
        <v>46188</v>
      </c>
      <c r="B257" s="11" t="s">
        <v>40</v>
      </c>
      <c r="C257" s="11" t="s">
        <v>250</v>
      </c>
      <c r="D257" s="11" t="s">
        <v>82</v>
      </c>
      <c r="E257" s="11"/>
      <c r="F257" s="12" t="s">
        <v>83</v>
      </c>
      <c r="G257" s="12" t="s">
        <v>257</v>
      </c>
      <c r="H257" s="11" t="s">
        <v>37</v>
      </c>
      <c r="I257" s="12"/>
      <c r="J257" s="11" t="n">
        <f aca="false">COUNTIF($A$2:A257,A257)</f>
        <v>5</v>
      </c>
      <c r="K257" s="11" t="str">
        <f aca="false">A257&amp;"#"&amp;J257</f>
        <v>46188#5</v>
      </c>
    </row>
    <row r="258" customFormat="false" ht="15" hidden="false" customHeight="false" outlineLevel="0" collapsed="false">
      <c r="A258" s="10" t="n">
        <v>46189</v>
      </c>
      <c r="B258" s="11" t="s">
        <v>68</v>
      </c>
      <c r="C258" s="11" t="s">
        <v>250</v>
      </c>
      <c r="D258" s="11" t="s">
        <v>34</v>
      </c>
      <c r="E258" s="11"/>
      <c r="F258" s="12" t="s">
        <v>35</v>
      </c>
      <c r="G258" s="12" t="s">
        <v>258</v>
      </c>
      <c r="H258" s="11" t="s">
        <v>37</v>
      </c>
      <c r="I258" s="12"/>
      <c r="J258" s="11" t="n">
        <f aca="false">COUNTIF($A$2:A258,A258)</f>
        <v>1</v>
      </c>
      <c r="K258" s="11" t="str">
        <f aca="false">A258&amp;"#"&amp;J258</f>
        <v>46189#1</v>
      </c>
    </row>
    <row r="259" customFormat="false" ht="23.85" hidden="false" customHeight="false" outlineLevel="0" collapsed="false">
      <c r="A259" s="10" t="n">
        <v>46193</v>
      </c>
      <c r="B259" s="11" t="s">
        <v>50</v>
      </c>
      <c r="C259" s="11" t="s">
        <v>250</v>
      </c>
      <c r="D259" s="11" t="s">
        <v>41</v>
      </c>
      <c r="E259" s="11" t="s">
        <v>215</v>
      </c>
      <c r="F259" s="12" t="s">
        <v>259</v>
      </c>
      <c r="G259" s="12"/>
      <c r="H259" s="11" t="s">
        <v>37</v>
      </c>
      <c r="I259" s="12"/>
      <c r="J259" s="11" t="n">
        <f aca="false">COUNTIF($A$2:A259,A259)</f>
        <v>1</v>
      </c>
      <c r="K259" s="11" t="str">
        <f aca="false">A259&amp;"#"&amp;J259</f>
        <v>46193#1</v>
      </c>
    </row>
    <row r="260" customFormat="false" ht="23.85" hidden="false" customHeight="false" outlineLevel="0" collapsed="false">
      <c r="A260" s="10" t="n">
        <v>46198</v>
      </c>
      <c r="B260" s="11" t="s">
        <v>32</v>
      </c>
      <c r="C260" s="11" t="s">
        <v>250</v>
      </c>
      <c r="D260" s="11" t="s">
        <v>41</v>
      </c>
      <c r="E260" s="11" t="s">
        <v>97</v>
      </c>
      <c r="F260" s="12" t="s">
        <v>161</v>
      </c>
      <c r="G260" s="12" t="s">
        <v>260</v>
      </c>
      <c r="H260" s="11" t="s">
        <v>37</v>
      </c>
      <c r="I260" s="12"/>
      <c r="J260" s="11" t="n">
        <f aca="false">COUNTIF($A$2:A260,A260)</f>
        <v>1</v>
      </c>
      <c r="K260" s="11" t="str">
        <f aca="false">A260&amp;"#"&amp;J260</f>
        <v>46198#1</v>
      </c>
    </row>
    <row r="261" customFormat="false" ht="15" hidden="false" customHeight="false" outlineLevel="0" collapsed="false">
      <c r="A261" s="10" t="n">
        <v>46198</v>
      </c>
      <c r="B261" s="11" t="s">
        <v>32</v>
      </c>
      <c r="C261" s="11" t="s">
        <v>250</v>
      </c>
      <c r="D261" s="11" t="s">
        <v>41</v>
      </c>
      <c r="E261" s="11" t="s">
        <v>99</v>
      </c>
      <c r="F261" s="12" t="s">
        <v>261</v>
      </c>
      <c r="G261" s="12" t="s">
        <v>260</v>
      </c>
      <c r="H261" s="11" t="s">
        <v>37</v>
      </c>
      <c r="I261" s="12"/>
      <c r="J261" s="11" t="n">
        <f aca="false">COUNTIF($A$2:A261,A261)</f>
        <v>2</v>
      </c>
      <c r="K261" s="11" t="str">
        <f aca="false">A261&amp;"#"&amp;J261</f>
        <v>46198#2</v>
      </c>
    </row>
    <row r="262" customFormat="false" ht="15" hidden="false" customHeight="false" outlineLevel="0" collapsed="false">
      <c r="A262" s="10" t="n">
        <v>46198</v>
      </c>
      <c r="B262" s="11" t="s">
        <v>32</v>
      </c>
      <c r="C262" s="11" t="s">
        <v>250</v>
      </c>
      <c r="D262" s="11" t="s">
        <v>41</v>
      </c>
      <c r="E262" s="11" t="s">
        <v>101</v>
      </c>
      <c r="F262" s="12" t="s">
        <v>242</v>
      </c>
      <c r="G262" s="12" t="s">
        <v>260</v>
      </c>
      <c r="H262" s="11" t="s">
        <v>37</v>
      </c>
      <c r="I262" s="12"/>
      <c r="J262" s="11" t="n">
        <f aca="false">COUNTIF($A$2:A262,A262)</f>
        <v>3</v>
      </c>
      <c r="K262" s="11" t="str">
        <f aca="false">A262&amp;"#"&amp;J262</f>
        <v>46198#3</v>
      </c>
    </row>
    <row r="263" customFormat="false" ht="23.85" hidden="false" customHeight="false" outlineLevel="0" collapsed="false">
      <c r="A263" s="10" t="n">
        <v>46198</v>
      </c>
      <c r="B263" s="11" t="s">
        <v>32</v>
      </c>
      <c r="C263" s="11" t="s">
        <v>250</v>
      </c>
      <c r="D263" s="11" t="s">
        <v>34</v>
      </c>
      <c r="E263" s="11"/>
      <c r="F263" s="12" t="s">
        <v>262</v>
      </c>
      <c r="G263" s="12"/>
      <c r="H263" s="11" t="s">
        <v>37</v>
      </c>
      <c r="I263" s="12"/>
      <c r="J263" s="11" t="n">
        <f aca="false">COUNTIF($A$2:A263,A263)</f>
        <v>4</v>
      </c>
      <c r="K263" s="11" t="str">
        <f aca="false">A263&amp;"#"&amp;J263</f>
        <v>46198#4</v>
      </c>
    </row>
    <row r="264" customFormat="false" ht="35.05" hidden="false" customHeight="false" outlineLevel="0" collapsed="false">
      <c r="A264" s="10" t="n">
        <v>46198</v>
      </c>
      <c r="B264" s="11" t="s">
        <v>32</v>
      </c>
      <c r="C264" s="11" t="s">
        <v>250</v>
      </c>
      <c r="D264" s="11" t="s">
        <v>34</v>
      </c>
      <c r="E264" s="11"/>
      <c r="F264" s="12" t="s">
        <v>263</v>
      </c>
      <c r="G264" s="12"/>
      <c r="H264" s="11" t="s">
        <v>37</v>
      </c>
      <c r="I264" s="12"/>
      <c r="J264" s="11" t="n">
        <f aca="false">COUNTIF($A$2:A264,A264)</f>
        <v>5</v>
      </c>
      <c r="K264" s="11" t="str">
        <f aca="false">A264&amp;"#"&amp;J264</f>
        <v>46198#5</v>
      </c>
    </row>
    <row r="265" customFormat="false" ht="35.05" hidden="false" customHeight="false" outlineLevel="0" collapsed="false">
      <c r="A265" s="10" t="n">
        <v>46202</v>
      </c>
      <c r="B265" s="11" t="s">
        <v>40</v>
      </c>
      <c r="C265" s="11" t="s">
        <v>250</v>
      </c>
      <c r="D265" s="11" t="s">
        <v>41</v>
      </c>
      <c r="E265" s="11" t="s">
        <v>105</v>
      </c>
      <c r="F265" s="12" t="s">
        <v>264</v>
      </c>
      <c r="G265" s="12"/>
      <c r="H265" s="11" t="s">
        <v>37</v>
      </c>
      <c r="I265" s="12"/>
      <c r="J265" s="11" t="n">
        <f aca="false">COUNTIF($A$2:A265,A265)</f>
        <v>1</v>
      </c>
      <c r="K265" s="11" t="str">
        <f aca="false">A265&amp;"#"&amp;J265</f>
        <v>46202#1</v>
      </c>
    </row>
    <row r="266" customFormat="false" ht="23.85" hidden="false" customHeight="false" outlineLevel="0" collapsed="false">
      <c r="A266" s="10" t="n">
        <v>46203</v>
      </c>
      <c r="B266" s="11" t="s">
        <v>68</v>
      </c>
      <c r="C266" s="11" t="s">
        <v>250</v>
      </c>
      <c r="D266" s="11" t="s">
        <v>82</v>
      </c>
      <c r="E266" s="11"/>
      <c r="F266" s="12" t="s">
        <v>265</v>
      </c>
      <c r="G266" s="12"/>
      <c r="H266" s="11" t="s">
        <v>37</v>
      </c>
      <c r="I266" s="12"/>
      <c r="J266" s="11" t="n">
        <f aca="false">COUNTIF($A$2:A266,A266)</f>
        <v>1</v>
      </c>
      <c r="K266" s="11" t="str">
        <f aca="false">A266&amp;"#"&amp;J266</f>
        <v>46203#1</v>
      </c>
    </row>
    <row r="267" customFormat="false" ht="23.85" hidden="false" customHeight="false" outlineLevel="0" collapsed="false">
      <c r="A267" s="10" t="n">
        <v>46203</v>
      </c>
      <c r="B267" s="11" t="s">
        <v>68</v>
      </c>
      <c r="C267" s="11" t="s">
        <v>250</v>
      </c>
      <c r="D267" s="11" t="s">
        <v>34</v>
      </c>
      <c r="E267" s="11"/>
      <c r="F267" s="12" t="s">
        <v>266</v>
      </c>
      <c r="G267" s="12" t="s">
        <v>267</v>
      </c>
      <c r="H267" s="11" t="s">
        <v>37</v>
      </c>
      <c r="I267" s="12"/>
      <c r="J267" s="11" t="n">
        <f aca="false">COUNTIF($A$2:A267,A267)</f>
        <v>2</v>
      </c>
      <c r="K267" s="11" t="str">
        <f aca="false">A267&amp;"#"&amp;J267</f>
        <v>46203#2</v>
      </c>
    </row>
    <row r="268" customFormat="false" ht="35.05" hidden="false" customHeight="false" outlineLevel="0" collapsed="false">
      <c r="A268" s="10" t="n">
        <v>46203</v>
      </c>
      <c r="B268" s="11" t="s">
        <v>68</v>
      </c>
      <c r="C268" s="11" t="s">
        <v>250</v>
      </c>
      <c r="D268" s="11" t="s">
        <v>34</v>
      </c>
      <c r="E268" s="11" t="s">
        <v>74</v>
      </c>
      <c r="F268" s="12" t="s">
        <v>268</v>
      </c>
      <c r="G268" s="12"/>
      <c r="H268" s="11" t="s">
        <v>37</v>
      </c>
      <c r="I268" s="12"/>
      <c r="J268" s="11" t="n">
        <f aca="false">COUNTIF($A$2:A268,A268)</f>
        <v>3</v>
      </c>
      <c r="K268" s="11" t="str">
        <f aca="false">A268&amp;"#"&amp;J268</f>
        <v>46203#3</v>
      </c>
    </row>
    <row r="269" customFormat="false" ht="23.85" hidden="false" customHeight="false" outlineLevel="0" collapsed="false">
      <c r="A269" s="10" t="n">
        <v>46203</v>
      </c>
      <c r="B269" s="11" t="s">
        <v>68</v>
      </c>
      <c r="C269" s="11" t="s">
        <v>250</v>
      </c>
      <c r="D269" s="11" t="s">
        <v>34</v>
      </c>
      <c r="E269" s="11"/>
      <c r="F269" s="12" t="s">
        <v>269</v>
      </c>
      <c r="G269" s="12"/>
      <c r="H269" s="11" t="s">
        <v>37</v>
      </c>
      <c r="I269" s="12"/>
      <c r="J269" s="11" t="n">
        <f aca="false">COUNTIF($A$2:A269,A269)</f>
        <v>4</v>
      </c>
      <c r="K269" s="11" t="str">
        <f aca="false">A269&amp;"#"&amp;J269</f>
        <v>46203#4</v>
      </c>
    </row>
    <row r="270" customFormat="false" ht="23.85" hidden="false" customHeight="false" outlineLevel="0" collapsed="false">
      <c r="A270" s="10" t="n">
        <v>46203</v>
      </c>
      <c r="B270" s="11" t="s">
        <v>68</v>
      </c>
      <c r="C270" s="11" t="s">
        <v>250</v>
      </c>
      <c r="D270" s="11" t="s">
        <v>34</v>
      </c>
      <c r="E270" s="11"/>
      <c r="F270" s="12" t="s">
        <v>270</v>
      </c>
      <c r="G270" s="12"/>
      <c r="H270" s="11" t="s">
        <v>37</v>
      </c>
      <c r="I270" s="12"/>
      <c r="J270" s="11" t="n">
        <f aca="false">COUNTIF($A$2:A270,A270)</f>
        <v>5</v>
      </c>
      <c r="K270" s="11" t="str">
        <f aca="false">A270&amp;"#"&amp;J270</f>
        <v>46203#5</v>
      </c>
    </row>
    <row r="271" customFormat="false" ht="15" hidden="false" customHeight="false" outlineLevel="0" collapsed="false">
      <c r="A271" s="10" t="n">
        <v>46204</v>
      </c>
      <c r="B271" s="11" t="s">
        <v>70</v>
      </c>
      <c r="C271" s="11" t="s">
        <v>271</v>
      </c>
      <c r="D271" s="11" t="s">
        <v>34</v>
      </c>
      <c r="E271" s="11"/>
      <c r="F271" s="12" t="s">
        <v>35</v>
      </c>
      <c r="G271" s="12" t="s">
        <v>272</v>
      </c>
      <c r="H271" s="11" t="s">
        <v>37</v>
      </c>
      <c r="I271" s="12"/>
      <c r="J271" s="11" t="n">
        <f aca="false">COUNTIF($A$2:A271,A271)</f>
        <v>1</v>
      </c>
      <c r="K271" s="11" t="str">
        <f aca="false">A271&amp;"#"&amp;J271</f>
        <v>46204#1</v>
      </c>
    </row>
    <row r="272" customFormat="false" ht="23.85" hidden="false" customHeight="false" outlineLevel="0" collapsed="false">
      <c r="A272" s="10" t="n">
        <v>46204</v>
      </c>
      <c r="B272" s="11" t="s">
        <v>70</v>
      </c>
      <c r="C272" s="11" t="s">
        <v>271</v>
      </c>
      <c r="D272" s="11" t="s">
        <v>34</v>
      </c>
      <c r="E272" s="11"/>
      <c r="F272" s="12" t="s">
        <v>273</v>
      </c>
      <c r="G272" s="12"/>
      <c r="H272" s="11" t="s">
        <v>37</v>
      </c>
      <c r="I272" s="12"/>
      <c r="J272" s="11" t="n">
        <f aca="false">COUNTIF($A$2:A272,A272)</f>
        <v>2</v>
      </c>
      <c r="K272" s="11" t="str">
        <f aca="false">A272&amp;"#"&amp;J272</f>
        <v>46204#2</v>
      </c>
    </row>
    <row r="273" customFormat="false" ht="15" hidden="false" customHeight="false" outlineLevel="0" collapsed="false">
      <c r="A273" s="10" t="n">
        <v>46208</v>
      </c>
      <c r="B273" s="11" t="s">
        <v>63</v>
      </c>
      <c r="C273" s="11" t="s">
        <v>271</v>
      </c>
      <c r="D273" s="11" t="s">
        <v>41</v>
      </c>
      <c r="E273" s="11" t="s">
        <v>42</v>
      </c>
      <c r="F273" s="12" t="s">
        <v>43</v>
      </c>
      <c r="G273" s="12" t="s">
        <v>274</v>
      </c>
      <c r="H273" s="11" t="s">
        <v>37</v>
      </c>
      <c r="I273" s="12"/>
      <c r="J273" s="11" t="n">
        <f aca="false">COUNTIF($A$2:A273,A273)</f>
        <v>1</v>
      </c>
      <c r="K273" s="11" t="str">
        <f aca="false">A273&amp;"#"&amp;J273</f>
        <v>46208#1</v>
      </c>
    </row>
    <row r="274" customFormat="false" ht="23.85" hidden="false" customHeight="false" outlineLevel="0" collapsed="false">
      <c r="A274" s="10" t="n">
        <v>46208</v>
      </c>
      <c r="B274" s="11" t="s">
        <v>63</v>
      </c>
      <c r="C274" s="11" t="s">
        <v>271</v>
      </c>
      <c r="D274" s="11" t="s">
        <v>41</v>
      </c>
      <c r="E274" s="11" t="s">
        <v>45</v>
      </c>
      <c r="F274" s="12" t="s">
        <v>46</v>
      </c>
      <c r="G274" s="12" t="s">
        <v>274</v>
      </c>
      <c r="H274" s="11" t="s">
        <v>37</v>
      </c>
      <c r="I274" s="12"/>
      <c r="J274" s="11" t="n">
        <f aca="false">COUNTIF($A$2:A274,A274)</f>
        <v>2</v>
      </c>
      <c r="K274" s="11" t="str">
        <f aca="false">A274&amp;"#"&amp;J274</f>
        <v>46208#2</v>
      </c>
    </row>
    <row r="275" customFormat="false" ht="23.85" hidden="false" customHeight="false" outlineLevel="0" collapsed="false">
      <c r="A275" s="10" t="n">
        <v>46208</v>
      </c>
      <c r="B275" s="11" t="s">
        <v>63</v>
      </c>
      <c r="C275" s="11" t="s">
        <v>271</v>
      </c>
      <c r="D275" s="11" t="s">
        <v>34</v>
      </c>
      <c r="E275" s="11"/>
      <c r="F275" s="12" t="s">
        <v>47</v>
      </c>
      <c r="G275" s="12" t="s">
        <v>274</v>
      </c>
      <c r="H275" s="11" t="s">
        <v>37</v>
      </c>
      <c r="I275" s="12"/>
      <c r="J275" s="11" t="n">
        <f aca="false">COUNTIF($A$2:A275,A275)</f>
        <v>3</v>
      </c>
      <c r="K275" s="11" t="str">
        <f aca="false">A275&amp;"#"&amp;J275</f>
        <v>46208#3</v>
      </c>
    </row>
    <row r="276" customFormat="false" ht="46.25" hidden="false" customHeight="false" outlineLevel="0" collapsed="false">
      <c r="A276" s="10" t="n">
        <v>46211</v>
      </c>
      <c r="B276" s="11" t="s">
        <v>70</v>
      </c>
      <c r="C276" s="11" t="s">
        <v>271</v>
      </c>
      <c r="D276" s="11" t="s">
        <v>34</v>
      </c>
      <c r="E276" s="11"/>
      <c r="F276" s="12" t="s">
        <v>48</v>
      </c>
      <c r="G276" s="12" t="s">
        <v>274</v>
      </c>
      <c r="H276" s="11" t="s">
        <v>37</v>
      </c>
      <c r="I276" s="12"/>
      <c r="J276" s="11" t="n">
        <f aca="false">COUNTIF($A$2:A276,A276)</f>
        <v>1</v>
      </c>
      <c r="K276" s="11" t="str">
        <f aca="false">A276&amp;"#"&amp;J276</f>
        <v>46211#1</v>
      </c>
    </row>
    <row r="277" customFormat="false" ht="23.85" hidden="false" customHeight="false" outlineLevel="0" collapsed="false">
      <c r="A277" s="10" t="n">
        <v>46211</v>
      </c>
      <c r="B277" s="11" t="s">
        <v>70</v>
      </c>
      <c r="C277" s="11" t="s">
        <v>271</v>
      </c>
      <c r="D277" s="11" t="s">
        <v>34</v>
      </c>
      <c r="E277" s="11"/>
      <c r="F277" s="12" t="s">
        <v>49</v>
      </c>
      <c r="G277" s="12" t="s">
        <v>274</v>
      </c>
      <c r="H277" s="11" t="s">
        <v>37</v>
      </c>
      <c r="I277" s="12"/>
      <c r="J277" s="11" t="n">
        <f aca="false">COUNTIF($A$2:A277,A277)</f>
        <v>2</v>
      </c>
      <c r="K277" s="11" t="str">
        <f aca="false">A277&amp;"#"&amp;J277</f>
        <v>46211#2</v>
      </c>
    </row>
    <row r="278" customFormat="false" ht="35.05" hidden="false" customHeight="false" outlineLevel="0" collapsed="false">
      <c r="A278" s="10" t="n">
        <v>46213</v>
      </c>
      <c r="B278" s="11" t="s">
        <v>89</v>
      </c>
      <c r="C278" s="11" t="s">
        <v>271</v>
      </c>
      <c r="D278" s="11" t="s">
        <v>41</v>
      </c>
      <c r="E278" s="11" t="s">
        <v>148</v>
      </c>
      <c r="F278" s="12" t="s">
        <v>149</v>
      </c>
      <c r="G278" s="12" t="s">
        <v>274</v>
      </c>
      <c r="H278" s="11" t="s">
        <v>37</v>
      </c>
      <c r="I278" s="12"/>
      <c r="J278" s="11" t="n">
        <f aca="false">COUNTIF($A$2:A278,A278)</f>
        <v>1</v>
      </c>
      <c r="K278" s="11" t="str">
        <f aca="false">A278&amp;"#"&amp;J278</f>
        <v>46213#1</v>
      </c>
    </row>
    <row r="279" customFormat="false" ht="35.05" hidden="false" customHeight="false" outlineLevel="0" collapsed="false">
      <c r="A279" s="10" t="n">
        <v>46213</v>
      </c>
      <c r="B279" s="11" t="s">
        <v>89</v>
      </c>
      <c r="C279" s="11" t="s">
        <v>271</v>
      </c>
      <c r="D279" s="11" t="s">
        <v>41</v>
      </c>
      <c r="E279" s="11" t="s">
        <v>51</v>
      </c>
      <c r="F279" s="12" t="s">
        <v>275</v>
      </c>
      <c r="G279" s="12"/>
      <c r="H279" s="11" t="s">
        <v>37</v>
      </c>
      <c r="I279" s="12"/>
      <c r="J279" s="11" t="n">
        <f aca="false">COUNTIF($A$2:A279,A279)</f>
        <v>2</v>
      </c>
      <c r="K279" s="11" t="str">
        <f aca="false">A279&amp;"#"&amp;J279</f>
        <v>46213#2</v>
      </c>
    </row>
    <row r="280" customFormat="false" ht="23.85" hidden="false" customHeight="false" outlineLevel="0" collapsed="false">
      <c r="A280" s="10" t="n">
        <v>46213</v>
      </c>
      <c r="B280" s="11" t="s">
        <v>89</v>
      </c>
      <c r="C280" s="11" t="s">
        <v>271</v>
      </c>
      <c r="D280" s="11" t="s">
        <v>41</v>
      </c>
      <c r="E280" s="11" t="s">
        <v>65</v>
      </c>
      <c r="F280" s="12" t="s">
        <v>276</v>
      </c>
      <c r="G280" s="12" t="s">
        <v>274</v>
      </c>
      <c r="H280" s="11" t="s">
        <v>37</v>
      </c>
      <c r="I280" s="12"/>
      <c r="J280" s="11" t="n">
        <f aca="false">COUNTIF($A$2:A280,A280)</f>
        <v>3</v>
      </c>
      <c r="K280" s="11" t="str">
        <f aca="false">A280&amp;"#"&amp;J280</f>
        <v>46213#3</v>
      </c>
    </row>
    <row r="281" customFormat="false" ht="23.85" hidden="false" customHeight="false" outlineLevel="0" collapsed="false">
      <c r="A281" s="10" t="n">
        <v>46213</v>
      </c>
      <c r="B281" s="11" t="s">
        <v>89</v>
      </c>
      <c r="C281" s="11" t="s">
        <v>271</v>
      </c>
      <c r="D281" s="11" t="s">
        <v>41</v>
      </c>
      <c r="E281" s="11" t="s">
        <v>53</v>
      </c>
      <c r="F281" s="12" t="s">
        <v>54</v>
      </c>
      <c r="G281" s="12" t="s">
        <v>274</v>
      </c>
      <c r="H281" s="11" t="s">
        <v>37</v>
      </c>
      <c r="I281" s="12"/>
      <c r="J281" s="11" t="n">
        <f aca="false">COUNTIF($A$2:A281,A281)</f>
        <v>4</v>
      </c>
      <c r="K281" s="11" t="str">
        <f aca="false">A281&amp;"#"&amp;J281</f>
        <v>46213#4</v>
      </c>
    </row>
    <row r="282" customFormat="false" ht="23.85" hidden="false" customHeight="false" outlineLevel="0" collapsed="false">
      <c r="A282" s="10" t="n">
        <v>46213</v>
      </c>
      <c r="B282" s="11" t="s">
        <v>89</v>
      </c>
      <c r="C282" s="11" t="s">
        <v>271</v>
      </c>
      <c r="D282" s="11" t="s">
        <v>41</v>
      </c>
      <c r="E282" s="11" t="s">
        <v>55</v>
      </c>
      <c r="F282" s="12" t="s">
        <v>56</v>
      </c>
      <c r="G282" s="12" t="s">
        <v>274</v>
      </c>
      <c r="H282" s="11" t="s">
        <v>37</v>
      </c>
      <c r="I282" s="12"/>
      <c r="J282" s="11" t="n">
        <f aca="false">COUNTIF($A$2:A282,A282)</f>
        <v>5</v>
      </c>
      <c r="K282" s="11" t="str">
        <f aca="false">A282&amp;"#"&amp;J282</f>
        <v>46213#5</v>
      </c>
    </row>
    <row r="283" customFormat="false" ht="23.85" hidden="false" customHeight="false" outlineLevel="0" collapsed="false">
      <c r="A283" s="10" t="n">
        <v>46213</v>
      </c>
      <c r="B283" s="11" t="s">
        <v>89</v>
      </c>
      <c r="C283" s="11" t="s">
        <v>271</v>
      </c>
      <c r="D283" s="11" t="s">
        <v>41</v>
      </c>
      <c r="E283" s="11" t="s">
        <v>57</v>
      </c>
      <c r="F283" s="12" t="s">
        <v>58</v>
      </c>
      <c r="G283" s="12" t="s">
        <v>274</v>
      </c>
      <c r="H283" s="11" t="s">
        <v>37</v>
      </c>
      <c r="I283" s="12"/>
      <c r="J283" s="11" t="n">
        <f aca="false">COUNTIF($A$2:A283,A283)</f>
        <v>6</v>
      </c>
      <c r="K283" s="11" t="str">
        <f aca="false">A283&amp;"#"&amp;J283</f>
        <v>46213#6</v>
      </c>
    </row>
    <row r="284" customFormat="false" ht="23.85" hidden="false" customHeight="false" outlineLevel="0" collapsed="false">
      <c r="A284" s="10" t="n">
        <v>46213</v>
      </c>
      <c r="B284" s="11" t="s">
        <v>89</v>
      </c>
      <c r="C284" s="11" t="s">
        <v>271</v>
      </c>
      <c r="D284" s="11" t="s">
        <v>34</v>
      </c>
      <c r="E284" s="11"/>
      <c r="F284" s="12" t="s">
        <v>60</v>
      </c>
      <c r="G284" s="12" t="s">
        <v>274</v>
      </c>
      <c r="H284" s="11" t="s">
        <v>37</v>
      </c>
      <c r="I284" s="12"/>
      <c r="J284" s="11" t="n">
        <f aca="false">COUNTIF($A$2:A284,A284)</f>
        <v>7</v>
      </c>
      <c r="K284" s="11" t="str">
        <f aca="false">A284&amp;"#"&amp;J284</f>
        <v>46213#7</v>
      </c>
    </row>
    <row r="285" customFormat="false" ht="23.85" hidden="false" customHeight="false" outlineLevel="0" collapsed="false">
      <c r="A285" s="10" t="n">
        <v>46213</v>
      </c>
      <c r="B285" s="11" t="s">
        <v>89</v>
      </c>
      <c r="C285" s="11" t="s">
        <v>271</v>
      </c>
      <c r="D285" s="11" t="s">
        <v>34</v>
      </c>
      <c r="E285" s="11"/>
      <c r="F285" s="12" t="s">
        <v>61</v>
      </c>
      <c r="G285" s="12" t="s">
        <v>274</v>
      </c>
      <c r="H285" s="11" t="s">
        <v>37</v>
      </c>
      <c r="I285" s="12"/>
      <c r="J285" s="11" t="n">
        <f aca="false">COUNTIF($A$2:A285,A285)</f>
        <v>8</v>
      </c>
      <c r="K285" s="11" t="str">
        <f aca="false">A285&amp;"#"&amp;J285</f>
        <v>46213#8</v>
      </c>
    </row>
    <row r="286" customFormat="false" ht="23.85" hidden="false" customHeight="false" outlineLevel="0" collapsed="false">
      <c r="A286" s="10" t="n">
        <v>46213</v>
      </c>
      <c r="B286" s="11" t="s">
        <v>89</v>
      </c>
      <c r="C286" s="11" t="s">
        <v>271</v>
      </c>
      <c r="D286" s="11" t="s">
        <v>34</v>
      </c>
      <c r="E286" s="11"/>
      <c r="F286" s="12" t="s">
        <v>62</v>
      </c>
      <c r="G286" s="12" t="s">
        <v>274</v>
      </c>
      <c r="H286" s="11" t="s">
        <v>37</v>
      </c>
      <c r="I286" s="12"/>
      <c r="J286" s="11" t="n">
        <f aca="false">COUNTIF($A$2:A286,A286)</f>
        <v>9</v>
      </c>
      <c r="K286" s="11" t="str">
        <f aca="false">A286&amp;"#"&amp;J286</f>
        <v>46213#9</v>
      </c>
    </row>
    <row r="287" customFormat="false" ht="23.85" hidden="false" customHeight="false" outlineLevel="0" collapsed="false">
      <c r="A287" s="10" t="n">
        <v>46214</v>
      </c>
      <c r="B287" s="11" t="s">
        <v>50</v>
      </c>
      <c r="C287" s="11" t="s">
        <v>271</v>
      </c>
      <c r="D287" s="11" t="s">
        <v>64</v>
      </c>
      <c r="E287" s="11" t="s">
        <v>65</v>
      </c>
      <c r="F287" s="12" t="s">
        <v>66</v>
      </c>
      <c r="G287" s="12" t="s">
        <v>274</v>
      </c>
      <c r="H287" s="11" t="s">
        <v>37</v>
      </c>
      <c r="I287" s="12"/>
      <c r="J287" s="11" t="n">
        <f aca="false">COUNTIF($A$2:A287,A287)</f>
        <v>1</v>
      </c>
      <c r="K287" s="11" t="str">
        <f aca="false">A287&amp;"#"&amp;J287</f>
        <v>46214#1</v>
      </c>
    </row>
    <row r="288" customFormat="false" ht="23.85" hidden="false" customHeight="false" outlineLevel="0" collapsed="false">
      <c r="A288" s="10" t="n">
        <v>46215</v>
      </c>
      <c r="B288" s="11" t="s">
        <v>63</v>
      </c>
      <c r="C288" s="11" t="s">
        <v>271</v>
      </c>
      <c r="D288" s="11" t="s">
        <v>64</v>
      </c>
      <c r="E288" s="11" t="s">
        <v>65</v>
      </c>
      <c r="F288" s="12" t="s">
        <v>67</v>
      </c>
      <c r="G288" s="12" t="s">
        <v>274</v>
      </c>
      <c r="H288" s="11" t="s">
        <v>37</v>
      </c>
      <c r="I288" s="12"/>
      <c r="J288" s="11" t="n">
        <f aca="false">COUNTIF($A$2:A288,A288)</f>
        <v>1</v>
      </c>
      <c r="K288" s="11" t="str">
        <f aca="false">A288&amp;"#"&amp;J288</f>
        <v>46215#1</v>
      </c>
    </row>
    <row r="289" customFormat="false" ht="23.85" hidden="false" customHeight="false" outlineLevel="0" collapsed="false">
      <c r="A289" s="10" t="n">
        <v>46216</v>
      </c>
      <c r="B289" s="11" t="s">
        <v>40</v>
      </c>
      <c r="C289" s="11" t="s">
        <v>271</v>
      </c>
      <c r="D289" s="11" t="s">
        <v>64</v>
      </c>
      <c r="E289" s="11" t="s">
        <v>65</v>
      </c>
      <c r="F289" s="12" t="s">
        <v>69</v>
      </c>
      <c r="G289" s="12" t="s">
        <v>274</v>
      </c>
      <c r="H289" s="11" t="s">
        <v>37</v>
      </c>
      <c r="I289" s="12"/>
      <c r="J289" s="11" t="n">
        <f aca="false">COUNTIF($A$2:A289,A289)</f>
        <v>1</v>
      </c>
      <c r="K289" s="11" t="str">
        <f aca="false">A289&amp;"#"&amp;J289</f>
        <v>46216#1</v>
      </c>
    </row>
    <row r="290" customFormat="false" ht="23.85" hidden="false" customHeight="false" outlineLevel="0" collapsed="false">
      <c r="A290" s="10" t="n">
        <v>46217</v>
      </c>
      <c r="B290" s="11" t="s">
        <v>68</v>
      </c>
      <c r="C290" s="11" t="s">
        <v>271</v>
      </c>
      <c r="D290" s="11" t="s">
        <v>64</v>
      </c>
      <c r="E290" s="11" t="s">
        <v>65</v>
      </c>
      <c r="F290" s="12" t="s">
        <v>71</v>
      </c>
      <c r="G290" s="12" t="s">
        <v>274</v>
      </c>
      <c r="H290" s="11" t="s">
        <v>37</v>
      </c>
      <c r="I290" s="12"/>
      <c r="J290" s="11" t="n">
        <f aca="false">COUNTIF($A$2:A290,A290)</f>
        <v>1</v>
      </c>
      <c r="K290" s="11" t="str">
        <f aca="false">A290&amp;"#"&amp;J290</f>
        <v>46217#1</v>
      </c>
    </row>
    <row r="291" customFormat="false" ht="23.85" hidden="false" customHeight="false" outlineLevel="0" collapsed="false">
      <c r="A291" s="10" t="n">
        <v>46218</v>
      </c>
      <c r="B291" s="11" t="s">
        <v>70</v>
      </c>
      <c r="C291" s="11" t="s">
        <v>271</v>
      </c>
      <c r="D291" s="11" t="s">
        <v>41</v>
      </c>
      <c r="E291" s="11" t="s">
        <v>65</v>
      </c>
      <c r="F291" s="12" t="s">
        <v>277</v>
      </c>
      <c r="G291" s="12" t="s">
        <v>274</v>
      </c>
      <c r="H291" s="11" t="s">
        <v>37</v>
      </c>
      <c r="I291" s="12"/>
      <c r="J291" s="11" t="n">
        <f aca="false">COUNTIF($A$2:A291,A291)</f>
        <v>1</v>
      </c>
      <c r="K291" s="11" t="str">
        <f aca="false">A291&amp;"#"&amp;J291</f>
        <v>46218#1</v>
      </c>
    </row>
    <row r="292" customFormat="false" ht="15" hidden="false" customHeight="false" outlineLevel="0" collapsed="false">
      <c r="A292" s="10" t="n">
        <v>46218</v>
      </c>
      <c r="B292" s="11" t="s">
        <v>70</v>
      </c>
      <c r="C292" s="11" t="s">
        <v>271</v>
      </c>
      <c r="D292" s="11" t="s">
        <v>41</v>
      </c>
      <c r="E292" s="11" t="s">
        <v>74</v>
      </c>
      <c r="F292" s="12" t="s">
        <v>278</v>
      </c>
      <c r="G292" s="12"/>
      <c r="H292" s="11" t="s">
        <v>37</v>
      </c>
      <c r="I292" s="12"/>
      <c r="J292" s="11" t="n">
        <f aca="false">COUNTIF($A$2:A292,A292)</f>
        <v>2</v>
      </c>
      <c r="K292" s="11" t="str">
        <f aca="false">A292&amp;"#"&amp;J292</f>
        <v>46218#2</v>
      </c>
    </row>
    <row r="293" customFormat="false" ht="23.85" hidden="false" customHeight="false" outlineLevel="0" collapsed="false">
      <c r="A293" s="10" t="n">
        <v>46218</v>
      </c>
      <c r="B293" s="11" t="s">
        <v>70</v>
      </c>
      <c r="C293" s="11" t="s">
        <v>271</v>
      </c>
      <c r="D293" s="11" t="s">
        <v>41</v>
      </c>
      <c r="E293" s="11" t="s">
        <v>77</v>
      </c>
      <c r="F293" s="12" t="s">
        <v>279</v>
      </c>
      <c r="G293" s="12" t="s">
        <v>210</v>
      </c>
      <c r="H293" s="11" t="s">
        <v>37</v>
      </c>
      <c r="I293" s="12"/>
      <c r="J293" s="11" t="n">
        <f aca="false">COUNTIF($A$2:A293,A293)</f>
        <v>3</v>
      </c>
      <c r="K293" s="11" t="str">
        <f aca="false">A293&amp;"#"&amp;J293</f>
        <v>46218#3</v>
      </c>
    </row>
    <row r="294" customFormat="false" ht="23.85" hidden="false" customHeight="false" outlineLevel="0" collapsed="false">
      <c r="A294" s="10" t="n">
        <v>46218</v>
      </c>
      <c r="B294" s="11" t="s">
        <v>70</v>
      </c>
      <c r="C294" s="11" t="s">
        <v>271</v>
      </c>
      <c r="D294" s="11" t="s">
        <v>41</v>
      </c>
      <c r="E294" s="11" t="s">
        <v>57</v>
      </c>
      <c r="F294" s="12" t="s">
        <v>280</v>
      </c>
      <c r="G294" s="12"/>
      <c r="H294" s="11" t="s">
        <v>37</v>
      </c>
      <c r="I294" s="12"/>
      <c r="J294" s="11" t="n">
        <f aca="false">COUNTIF($A$2:A294,A294)</f>
        <v>4</v>
      </c>
      <c r="K294" s="11" t="str">
        <f aca="false">A294&amp;"#"&amp;J294</f>
        <v>46218#4</v>
      </c>
    </row>
    <row r="295" customFormat="false" ht="23.85" hidden="false" customHeight="false" outlineLevel="0" collapsed="false">
      <c r="A295" s="10" t="n">
        <v>46218</v>
      </c>
      <c r="B295" s="11" t="s">
        <v>70</v>
      </c>
      <c r="C295" s="11" t="s">
        <v>271</v>
      </c>
      <c r="D295" s="11" t="s">
        <v>93</v>
      </c>
      <c r="E295" s="11" t="s">
        <v>65</v>
      </c>
      <c r="F295" s="12" t="s">
        <v>209</v>
      </c>
      <c r="G295" s="12" t="s">
        <v>274</v>
      </c>
      <c r="H295" s="11" t="s">
        <v>37</v>
      </c>
      <c r="I295" s="12"/>
      <c r="J295" s="11" t="n">
        <f aca="false">COUNTIF($A$2:A295,A295)</f>
        <v>5</v>
      </c>
      <c r="K295" s="11" t="str">
        <f aca="false">A295&amp;"#"&amp;J295</f>
        <v>46218#5</v>
      </c>
    </row>
    <row r="296" customFormat="false" ht="23.85" hidden="false" customHeight="false" outlineLevel="0" collapsed="false">
      <c r="A296" s="10" t="n">
        <v>46218</v>
      </c>
      <c r="B296" s="11" t="s">
        <v>70</v>
      </c>
      <c r="C296" s="11" t="s">
        <v>271</v>
      </c>
      <c r="D296" s="11" t="s">
        <v>82</v>
      </c>
      <c r="E296" s="11"/>
      <c r="F296" s="12" t="s">
        <v>83</v>
      </c>
      <c r="G296" s="12" t="s">
        <v>281</v>
      </c>
      <c r="H296" s="11" t="s">
        <v>37</v>
      </c>
      <c r="I296" s="12"/>
      <c r="J296" s="11" t="n">
        <f aca="false">COUNTIF($A$2:A296,A296)</f>
        <v>6</v>
      </c>
      <c r="K296" s="11" t="str">
        <f aca="false">A296&amp;"#"&amp;J296</f>
        <v>46218#6</v>
      </c>
    </row>
    <row r="297" customFormat="false" ht="15" hidden="false" customHeight="false" outlineLevel="0" collapsed="false">
      <c r="A297" s="10" t="n">
        <v>46218</v>
      </c>
      <c r="B297" s="11" t="s">
        <v>70</v>
      </c>
      <c r="C297" s="11" t="s">
        <v>271</v>
      </c>
      <c r="D297" s="11" t="s">
        <v>34</v>
      </c>
      <c r="E297" s="11"/>
      <c r="F297" s="12" t="s">
        <v>282</v>
      </c>
      <c r="G297" s="12"/>
      <c r="H297" s="11" t="s">
        <v>37</v>
      </c>
      <c r="I297" s="12"/>
      <c r="J297" s="11" t="n">
        <f aca="false">COUNTIF($A$2:A297,A297)</f>
        <v>7</v>
      </c>
      <c r="K297" s="11" t="str">
        <f aca="false">A297&amp;"#"&amp;J297</f>
        <v>46218#7</v>
      </c>
    </row>
    <row r="298" customFormat="false" ht="23.85" hidden="false" customHeight="false" outlineLevel="0" collapsed="false">
      <c r="A298" s="10" t="n">
        <v>46218</v>
      </c>
      <c r="B298" s="11" t="s">
        <v>70</v>
      </c>
      <c r="C298" s="11" t="s">
        <v>271</v>
      </c>
      <c r="D298" s="11" t="s">
        <v>34</v>
      </c>
      <c r="E298" s="11"/>
      <c r="F298" s="12" t="s">
        <v>283</v>
      </c>
      <c r="G298" s="12"/>
      <c r="H298" s="11" t="s">
        <v>37</v>
      </c>
      <c r="I298" s="12"/>
      <c r="J298" s="11" t="n">
        <f aca="false">COUNTIF($A$2:A298,A298)</f>
        <v>8</v>
      </c>
      <c r="K298" s="11" t="str">
        <f aca="false">A298&amp;"#"&amp;J298</f>
        <v>46218#8</v>
      </c>
    </row>
    <row r="299" customFormat="false" ht="15" hidden="false" customHeight="false" outlineLevel="0" collapsed="false">
      <c r="A299" s="10" t="n">
        <v>46219</v>
      </c>
      <c r="B299" s="11" t="s">
        <v>32</v>
      </c>
      <c r="C299" s="11" t="s">
        <v>271</v>
      </c>
      <c r="D299" s="11" t="s">
        <v>34</v>
      </c>
      <c r="E299" s="11"/>
      <c r="F299" s="12" t="s">
        <v>35</v>
      </c>
      <c r="G299" s="12" t="s">
        <v>284</v>
      </c>
      <c r="H299" s="11" t="s">
        <v>37</v>
      </c>
      <c r="I299" s="12"/>
      <c r="J299" s="11" t="n">
        <f aca="false">COUNTIF($A$2:A299,A299)</f>
        <v>1</v>
      </c>
      <c r="K299" s="11" t="str">
        <f aca="false">A299&amp;"#"&amp;J299</f>
        <v>46219#1</v>
      </c>
    </row>
    <row r="300" customFormat="false" ht="23.85" hidden="false" customHeight="false" outlineLevel="0" collapsed="false">
      <c r="A300" s="10" t="n">
        <v>46223</v>
      </c>
      <c r="B300" s="11" t="s">
        <v>40</v>
      </c>
      <c r="C300" s="11" t="s">
        <v>271</v>
      </c>
      <c r="D300" s="11" t="s">
        <v>41</v>
      </c>
      <c r="E300" s="11" t="s">
        <v>215</v>
      </c>
      <c r="F300" s="12" t="s">
        <v>216</v>
      </c>
      <c r="G300" s="12" t="s">
        <v>274</v>
      </c>
      <c r="H300" s="11" t="s">
        <v>37</v>
      </c>
      <c r="I300" s="12"/>
      <c r="J300" s="11" t="n">
        <f aca="false">COUNTIF($A$2:A300,A300)</f>
        <v>1</v>
      </c>
      <c r="K300" s="11" t="str">
        <f aca="false">A300&amp;"#"&amp;J300</f>
        <v>46223#1</v>
      </c>
    </row>
    <row r="301" customFormat="false" ht="35.05" hidden="false" customHeight="false" outlineLevel="0" collapsed="false">
      <c r="A301" s="10" t="n">
        <v>46223</v>
      </c>
      <c r="B301" s="11" t="s">
        <v>40</v>
      </c>
      <c r="C301" s="11" t="s">
        <v>271</v>
      </c>
      <c r="D301" s="11" t="s">
        <v>34</v>
      </c>
      <c r="E301" s="11"/>
      <c r="F301" s="12" t="s">
        <v>285</v>
      </c>
      <c r="G301" s="12"/>
      <c r="H301" s="11" t="s">
        <v>37</v>
      </c>
      <c r="I301" s="12"/>
      <c r="J301" s="11" t="n">
        <f aca="false">COUNTIF($A$2:A301,A301)</f>
        <v>2</v>
      </c>
      <c r="K301" s="11" t="str">
        <f aca="false">A301&amp;"#"&amp;J301</f>
        <v>46223#2</v>
      </c>
    </row>
    <row r="302" customFormat="false" ht="15" hidden="false" customHeight="false" outlineLevel="0" collapsed="false">
      <c r="A302" s="10" t="n">
        <v>46223</v>
      </c>
      <c r="B302" s="11" t="s">
        <v>40</v>
      </c>
      <c r="C302" s="11" t="s">
        <v>271</v>
      </c>
      <c r="D302" s="11" t="s">
        <v>34</v>
      </c>
      <c r="E302" s="11"/>
      <c r="F302" s="12" t="s">
        <v>286</v>
      </c>
      <c r="G302" s="12"/>
      <c r="H302" s="11" t="s">
        <v>37</v>
      </c>
      <c r="I302" s="12"/>
      <c r="J302" s="11" t="n">
        <f aca="false">COUNTIF($A$2:A302,A302)</f>
        <v>3</v>
      </c>
      <c r="K302" s="11" t="str">
        <f aca="false">A302&amp;"#"&amp;J302</f>
        <v>46223#3</v>
      </c>
    </row>
    <row r="303" customFormat="false" ht="23.85" hidden="false" customHeight="false" outlineLevel="0" collapsed="false">
      <c r="A303" s="10" t="n">
        <v>46228</v>
      </c>
      <c r="B303" s="11" t="s">
        <v>50</v>
      </c>
      <c r="C303" s="11" t="s">
        <v>271</v>
      </c>
      <c r="D303" s="11" t="s">
        <v>41</v>
      </c>
      <c r="E303" s="11" t="s">
        <v>97</v>
      </c>
      <c r="F303" s="12" t="s">
        <v>161</v>
      </c>
      <c r="G303" s="12" t="s">
        <v>287</v>
      </c>
      <c r="H303" s="11" t="s">
        <v>37</v>
      </c>
      <c r="I303" s="12"/>
      <c r="J303" s="11" t="n">
        <f aca="false">COUNTIF($A$2:A303,A303)</f>
        <v>1</v>
      </c>
      <c r="K303" s="11" t="str">
        <f aca="false">A303&amp;"#"&amp;J303</f>
        <v>46228#1</v>
      </c>
    </row>
    <row r="304" customFormat="false" ht="23.85" hidden="false" customHeight="false" outlineLevel="0" collapsed="false">
      <c r="A304" s="10" t="n">
        <v>46228</v>
      </c>
      <c r="B304" s="11" t="s">
        <v>50</v>
      </c>
      <c r="C304" s="11" t="s">
        <v>271</v>
      </c>
      <c r="D304" s="11" t="s">
        <v>41</v>
      </c>
      <c r="E304" s="11" t="s">
        <v>99</v>
      </c>
      <c r="F304" s="12" t="s">
        <v>288</v>
      </c>
      <c r="G304" s="12"/>
      <c r="H304" s="11" t="s">
        <v>37</v>
      </c>
      <c r="I304" s="12"/>
      <c r="J304" s="11" t="n">
        <f aca="false">COUNTIF($A$2:A304,A304)</f>
        <v>2</v>
      </c>
      <c r="K304" s="11" t="str">
        <f aca="false">A304&amp;"#"&amp;J304</f>
        <v>46228#2</v>
      </c>
    </row>
    <row r="305" customFormat="false" ht="23.85" hidden="false" customHeight="false" outlineLevel="0" collapsed="false">
      <c r="A305" s="10" t="n">
        <v>46228</v>
      </c>
      <c r="B305" s="11" t="s">
        <v>50</v>
      </c>
      <c r="C305" s="11" t="s">
        <v>271</v>
      </c>
      <c r="D305" s="11" t="s">
        <v>41</v>
      </c>
      <c r="E305" s="11" t="s">
        <v>101</v>
      </c>
      <c r="F305" s="12" t="s">
        <v>289</v>
      </c>
      <c r="G305" s="12"/>
      <c r="H305" s="11" t="s">
        <v>37</v>
      </c>
      <c r="I305" s="12"/>
      <c r="J305" s="11" t="n">
        <f aca="false">COUNTIF($A$2:A305,A305)</f>
        <v>3</v>
      </c>
      <c r="K305" s="11" t="str">
        <f aca="false">A305&amp;"#"&amp;J305</f>
        <v>46228#3</v>
      </c>
    </row>
    <row r="306" customFormat="false" ht="23.85" hidden="false" customHeight="false" outlineLevel="0" collapsed="false">
      <c r="A306" s="10" t="n">
        <v>46228</v>
      </c>
      <c r="B306" s="11" t="s">
        <v>50</v>
      </c>
      <c r="C306" s="11" t="s">
        <v>271</v>
      </c>
      <c r="D306" s="11" t="s">
        <v>34</v>
      </c>
      <c r="E306" s="11"/>
      <c r="F306" s="12" t="s">
        <v>290</v>
      </c>
      <c r="G306" s="12"/>
      <c r="H306" s="11" t="s">
        <v>37</v>
      </c>
      <c r="I306" s="12"/>
      <c r="J306" s="11" t="n">
        <f aca="false">COUNTIF($A$2:A306,A306)</f>
        <v>4</v>
      </c>
      <c r="K306" s="11" t="str">
        <f aca="false">A306&amp;"#"&amp;J306</f>
        <v>46228#4</v>
      </c>
    </row>
    <row r="307" customFormat="false" ht="35.05" hidden="false" customHeight="false" outlineLevel="0" collapsed="false">
      <c r="A307" s="10" t="n">
        <v>46228</v>
      </c>
      <c r="B307" s="11" t="s">
        <v>50</v>
      </c>
      <c r="C307" s="11" t="s">
        <v>271</v>
      </c>
      <c r="D307" s="11" t="s">
        <v>34</v>
      </c>
      <c r="E307" s="11"/>
      <c r="F307" s="12" t="s">
        <v>291</v>
      </c>
      <c r="G307" s="12"/>
      <c r="H307" s="11" t="s">
        <v>37</v>
      </c>
      <c r="I307" s="12"/>
      <c r="J307" s="11" t="n">
        <f aca="false">COUNTIF($A$2:A307,A307)</f>
        <v>5</v>
      </c>
      <c r="K307" s="11" t="str">
        <f aca="false">A307&amp;"#"&amp;J307</f>
        <v>46228#5</v>
      </c>
    </row>
    <row r="308" customFormat="false" ht="35.05" hidden="false" customHeight="false" outlineLevel="0" collapsed="false">
      <c r="A308" s="10" t="n">
        <v>46233</v>
      </c>
      <c r="B308" s="11" t="s">
        <v>32</v>
      </c>
      <c r="C308" s="11" t="s">
        <v>271</v>
      </c>
      <c r="D308" s="11" t="s">
        <v>41</v>
      </c>
      <c r="E308" s="11" t="s">
        <v>105</v>
      </c>
      <c r="F308" s="12" t="s">
        <v>292</v>
      </c>
      <c r="G308" s="12"/>
      <c r="H308" s="11" t="s">
        <v>37</v>
      </c>
      <c r="I308" s="12"/>
      <c r="J308" s="11" t="n">
        <f aca="false">COUNTIF($A$2:A308,A308)</f>
        <v>1</v>
      </c>
      <c r="K308" s="11" t="str">
        <f aca="false">A308&amp;"#"&amp;J308</f>
        <v>46233#1</v>
      </c>
    </row>
    <row r="309" customFormat="false" ht="23.85" hidden="false" customHeight="false" outlineLevel="0" collapsed="false">
      <c r="A309" s="10" t="n">
        <v>46233</v>
      </c>
      <c r="B309" s="11" t="s">
        <v>32</v>
      </c>
      <c r="C309" s="11" t="s">
        <v>271</v>
      </c>
      <c r="D309" s="11" t="s">
        <v>82</v>
      </c>
      <c r="E309" s="11"/>
      <c r="F309" s="12" t="s">
        <v>293</v>
      </c>
      <c r="G309" s="12"/>
      <c r="H309" s="11" t="s">
        <v>37</v>
      </c>
      <c r="I309" s="12"/>
      <c r="J309" s="11" t="n">
        <f aca="false">COUNTIF($A$2:A309,A309)</f>
        <v>2</v>
      </c>
      <c r="K309" s="11" t="str">
        <f aca="false">A309&amp;"#"&amp;J309</f>
        <v>46233#2</v>
      </c>
    </row>
    <row r="310" customFormat="false" ht="35.05" hidden="false" customHeight="false" outlineLevel="0" collapsed="false">
      <c r="A310" s="10" t="n">
        <v>46233</v>
      </c>
      <c r="B310" s="11" t="s">
        <v>32</v>
      </c>
      <c r="C310" s="11" t="s">
        <v>271</v>
      </c>
      <c r="D310" s="11" t="s">
        <v>34</v>
      </c>
      <c r="E310" s="11" t="s">
        <v>74</v>
      </c>
      <c r="F310" s="12" t="s">
        <v>294</v>
      </c>
      <c r="G310" s="12"/>
      <c r="H310" s="11" t="s">
        <v>37</v>
      </c>
      <c r="I310" s="12"/>
      <c r="J310" s="11" t="n">
        <f aca="false">COUNTIF($A$2:A310,A310)</f>
        <v>3</v>
      </c>
      <c r="K310" s="11" t="str">
        <f aca="false">A310&amp;"#"&amp;J310</f>
        <v>46233#3</v>
      </c>
    </row>
    <row r="311" customFormat="false" ht="23.85" hidden="false" customHeight="false" outlineLevel="0" collapsed="false">
      <c r="A311" s="10" t="n">
        <v>46233</v>
      </c>
      <c r="B311" s="11" t="s">
        <v>32</v>
      </c>
      <c r="C311" s="11" t="s">
        <v>271</v>
      </c>
      <c r="D311" s="11" t="s">
        <v>34</v>
      </c>
      <c r="E311" s="11"/>
      <c r="F311" s="12" t="s">
        <v>295</v>
      </c>
      <c r="G311" s="12"/>
      <c r="H311" s="11" t="s">
        <v>37</v>
      </c>
      <c r="I311" s="12"/>
      <c r="J311" s="11" t="n">
        <f aca="false">COUNTIF($A$2:A311,A311)</f>
        <v>4</v>
      </c>
      <c r="K311" s="11" t="str">
        <f aca="false">A311&amp;"#"&amp;J311</f>
        <v>46233#4</v>
      </c>
    </row>
    <row r="312" customFormat="false" ht="23.85" hidden="false" customHeight="false" outlineLevel="0" collapsed="false">
      <c r="A312" s="10" t="n">
        <v>46233</v>
      </c>
      <c r="B312" s="11" t="s">
        <v>32</v>
      </c>
      <c r="C312" s="11" t="s">
        <v>271</v>
      </c>
      <c r="D312" s="11" t="s">
        <v>34</v>
      </c>
      <c r="E312" s="11"/>
      <c r="F312" s="12" t="s">
        <v>296</v>
      </c>
      <c r="G312" s="12"/>
      <c r="H312" s="11" t="s">
        <v>37</v>
      </c>
      <c r="I312" s="12"/>
      <c r="J312" s="11" t="n">
        <f aca="false">COUNTIF($A$2:A312,A312)</f>
        <v>5</v>
      </c>
      <c r="K312" s="11" t="str">
        <f aca="false">A312&amp;"#"&amp;J312</f>
        <v>46233#5</v>
      </c>
    </row>
    <row r="313" customFormat="false" ht="23.85" hidden="false" customHeight="false" outlineLevel="0" collapsed="false">
      <c r="A313" s="10" t="n">
        <v>46234</v>
      </c>
      <c r="B313" s="11" t="s">
        <v>89</v>
      </c>
      <c r="C313" s="11" t="s">
        <v>271</v>
      </c>
      <c r="D313" s="11" t="s">
        <v>41</v>
      </c>
      <c r="E313" s="11" t="s">
        <v>119</v>
      </c>
      <c r="F313" s="12" t="s">
        <v>120</v>
      </c>
      <c r="G313" s="12" t="s">
        <v>287</v>
      </c>
      <c r="H313" s="11" t="s">
        <v>37</v>
      </c>
      <c r="I313" s="12"/>
      <c r="J313" s="11" t="n">
        <f aca="false">COUNTIF($A$2:A313,A313)</f>
        <v>1</v>
      </c>
      <c r="K313" s="11" t="str">
        <f aca="false">A313&amp;"#"&amp;J313</f>
        <v>46234#1</v>
      </c>
    </row>
    <row r="314" customFormat="false" ht="23.85" hidden="false" customHeight="false" outlineLevel="0" collapsed="false">
      <c r="A314" s="10" t="n">
        <v>46234</v>
      </c>
      <c r="B314" s="11" t="s">
        <v>89</v>
      </c>
      <c r="C314" s="11" t="s">
        <v>271</v>
      </c>
      <c r="D314" s="11" t="s">
        <v>41</v>
      </c>
      <c r="E314" s="11" t="s">
        <v>121</v>
      </c>
      <c r="F314" s="12" t="s">
        <v>221</v>
      </c>
      <c r="G314" s="12" t="s">
        <v>287</v>
      </c>
      <c r="H314" s="11" t="s">
        <v>37</v>
      </c>
      <c r="I314" s="12"/>
      <c r="J314" s="11" t="n">
        <f aca="false">COUNTIF($A$2:A314,A314)</f>
        <v>2</v>
      </c>
      <c r="K314" s="11" t="str">
        <f aca="false">A314&amp;"#"&amp;J314</f>
        <v>46234#2</v>
      </c>
    </row>
    <row r="315" customFormat="false" ht="35.05" hidden="false" customHeight="false" outlineLevel="0" collapsed="false">
      <c r="A315" s="10" t="n">
        <v>46234</v>
      </c>
      <c r="B315" s="11" t="s">
        <v>89</v>
      </c>
      <c r="C315" s="11" t="s">
        <v>271</v>
      </c>
      <c r="D315" s="11" t="s">
        <v>41</v>
      </c>
      <c r="E315" s="11" t="s">
        <v>123</v>
      </c>
      <c r="F315" s="12" t="s">
        <v>297</v>
      </c>
      <c r="G315" s="12"/>
      <c r="H315" s="11" t="s">
        <v>37</v>
      </c>
      <c r="I315" s="12"/>
      <c r="J315" s="11" t="n">
        <f aca="false">COUNTIF($A$2:A315,A315)</f>
        <v>3</v>
      </c>
      <c r="K315" s="11" t="str">
        <f aca="false">A315&amp;"#"&amp;J315</f>
        <v>46234#3</v>
      </c>
    </row>
    <row r="316" customFormat="false" ht="35.05" hidden="false" customHeight="false" outlineLevel="0" collapsed="false">
      <c r="A316" s="10" t="n">
        <v>46234</v>
      </c>
      <c r="B316" s="11" t="s">
        <v>89</v>
      </c>
      <c r="C316" s="11" t="s">
        <v>271</v>
      </c>
      <c r="D316" s="11" t="s">
        <v>41</v>
      </c>
      <c r="E316" s="11" t="s">
        <v>125</v>
      </c>
      <c r="F316" s="12" t="s">
        <v>298</v>
      </c>
      <c r="G316" s="12"/>
      <c r="H316" s="11" t="s">
        <v>37</v>
      </c>
      <c r="I316" s="12"/>
      <c r="J316" s="11" t="n">
        <f aca="false">COUNTIF($A$2:A316,A316)</f>
        <v>4</v>
      </c>
      <c r="K316" s="11" t="str">
        <f aca="false">A316&amp;"#"&amp;J316</f>
        <v>46234#4</v>
      </c>
    </row>
    <row r="317" customFormat="false" ht="23.85" hidden="false" customHeight="false" outlineLevel="0" collapsed="false">
      <c r="A317" s="10" t="n">
        <v>46234</v>
      </c>
      <c r="B317" s="11" t="s">
        <v>89</v>
      </c>
      <c r="C317" s="11" t="s">
        <v>271</v>
      </c>
      <c r="D317" s="11" t="s">
        <v>41</v>
      </c>
      <c r="E317" s="11" t="s">
        <v>127</v>
      </c>
      <c r="F317" s="12" t="s">
        <v>128</v>
      </c>
      <c r="G317" s="12" t="s">
        <v>287</v>
      </c>
      <c r="H317" s="11" t="s">
        <v>37</v>
      </c>
      <c r="I317" s="12"/>
      <c r="J317" s="11" t="n">
        <f aca="false">COUNTIF($A$2:A317,A317)</f>
        <v>5</v>
      </c>
      <c r="K317" s="11" t="str">
        <f aca="false">A317&amp;"#"&amp;J317</f>
        <v>46234#5</v>
      </c>
    </row>
    <row r="318" customFormat="false" ht="35.05" hidden="false" customHeight="false" outlineLevel="0" collapsed="false">
      <c r="A318" s="10" t="n">
        <v>46234</v>
      </c>
      <c r="B318" s="11" t="s">
        <v>89</v>
      </c>
      <c r="C318" s="11" t="s">
        <v>271</v>
      </c>
      <c r="D318" s="11" t="s">
        <v>34</v>
      </c>
      <c r="E318" s="11"/>
      <c r="F318" s="12" t="s">
        <v>299</v>
      </c>
      <c r="G318" s="12"/>
      <c r="H318" s="11" t="s">
        <v>37</v>
      </c>
      <c r="I318" s="12"/>
      <c r="J318" s="11" t="n">
        <f aca="false">COUNTIF($A$2:A318,A318)</f>
        <v>6</v>
      </c>
      <c r="K318" s="11" t="str">
        <f aca="false">A318&amp;"#"&amp;J318</f>
        <v>46234#6</v>
      </c>
    </row>
    <row r="319" customFormat="false" ht="35.05" hidden="false" customHeight="false" outlineLevel="0" collapsed="false">
      <c r="A319" s="10" t="n">
        <v>46234</v>
      </c>
      <c r="B319" s="11" t="s">
        <v>89</v>
      </c>
      <c r="C319" s="11" t="s">
        <v>271</v>
      </c>
      <c r="D319" s="11" t="s">
        <v>34</v>
      </c>
      <c r="E319" s="11"/>
      <c r="F319" s="12" t="s">
        <v>300</v>
      </c>
      <c r="G319" s="12"/>
      <c r="H319" s="11" t="s">
        <v>37</v>
      </c>
      <c r="I319" s="12"/>
      <c r="J319" s="11" t="n">
        <f aca="false">COUNTIF($A$2:A319,A319)</f>
        <v>7</v>
      </c>
      <c r="K319" s="11" t="str">
        <f aca="false">A319&amp;"#"&amp;J319</f>
        <v>46234#7</v>
      </c>
    </row>
    <row r="320" customFormat="false" ht="15" hidden="false" customHeight="false" outlineLevel="0" collapsed="false">
      <c r="A320" s="10" t="n">
        <v>46235</v>
      </c>
      <c r="B320" s="11" t="s">
        <v>50</v>
      </c>
      <c r="C320" s="11" t="s">
        <v>301</v>
      </c>
      <c r="D320" s="11" t="s">
        <v>34</v>
      </c>
      <c r="E320" s="11"/>
      <c r="F320" s="12" t="s">
        <v>302</v>
      </c>
      <c r="G320" s="12" t="s">
        <v>303</v>
      </c>
      <c r="H320" s="11" t="s">
        <v>37</v>
      </c>
      <c r="I320" s="12"/>
      <c r="J320" s="11" t="n">
        <f aca="false">COUNTIF($A$2:A320,A320)</f>
        <v>1</v>
      </c>
      <c r="K320" s="11" t="str">
        <f aca="false">A320&amp;"#"&amp;J320</f>
        <v>46235#1</v>
      </c>
    </row>
    <row r="321" customFormat="false" ht="23.85" hidden="false" customHeight="false" outlineLevel="0" collapsed="false">
      <c r="A321" s="10" t="n">
        <v>46235</v>
      </c>
      <c r="B321" s="11" t="s">
        <v>50</v>
      </c>
      <c r="C321" s="11" t="s">
        <v>301</v>
      </c>
      <c r="D321" s="11" t="s">
        <v>34</v>
      </c>
      <c r="E321" s="11"/>
      <c r="F321" s="12" t="s">
        <v>38</v>
      </c>
      <c r="G321" s="12" t="s">
        <v>304</v>
      </c>
      <c r="H321" s="11" t="s">
        <v>37</v>
      </c>
      <c r="I321" s="12"/>
      <c r="J321" s="11" t="n">
        <f aca="false">COUNTIF($A$2:A321,A321)</f>
        <v>2</v>
      </c>
      <c r="K321" s="11" t="str">
        <f aca="false">A321&amp;"#"&amp;J321</f>
        <v>46235#2</v>
      </c>
    </row>
    <row r="322" customFormat="false" ht="15" hidden="false" customHeight="false" outlineLevel="0" collapsed="false">
      <c r="A322" s="10" t="n">
        <v>46239</v>
      </c>
      <c r="B322" s="11" t="s">
        <v>70</v>
      </c>
      <c r="C322" s="11" t="s">
        <v>301</v>
      </c>
      <c r="D322" s="11" t="s">
        <v>41</v>
      </c>
      <c r="E322" s="11" t="s">
        <v>42</v>
      </c>
      <c r="F322" s="12" t="s">
        <v>43</v>
      </c>
      <c r="G322" s="12" t="s">
        <v>305</v>
      </c>
      <c r="H322" s="11" t="s">
        <v>37</v>
      </c>
      <c r="I322" s="12"/>
      <c r="J322" s="11" t="n">
        <f aca="false">COUNTIF($A$2:A322,A322)</f>
        <v>1</v>
      </c>
      <c r="K322" s="11" t="str">
        <f aca="false">A322&amp;"#"&amp;J322</f>
        <v>46239#1</v>
      </c>
    </row>
    <row r="323" customFormat="false" ht="23.85" hidden="false" customHeight="false" outlineLevel="0" collapsed="false">
      <c r="A323" s="10" t="n">
        <v>46239</v>
      </c>
      <c r="B323" s="11" t="s">
        <v>70</v>
      </c>
      <c r="C323" s="11" t="s">
        <v>301</v>
      </c>
      <c r="D323" s="11" t="s">
        <v>41</v>
      </c>
      <c r="E323" s="11" t="s">
        <v>45</v>
      </c>
      <c r="F323" s="12" t="s">
        <v>306</v>
      </c>
      <c r="G323" s="12" t="s">
        <v>305</v>
      </c>
      <c r="H323" s="11" t="s">
        <v>37</v>
      </c>
      <c r="I323" s="12"/>
      <c r="J323" s="11" t="n">
        <f aca="false">COUNTIF($A$2:A323,A323)</f>
        <v>2</v>
      </c>
      <c r="K323" s="11" t="str">
        <f aca="false">A323&amp;"#"&amp;J323</f>
        <v>46239#2</v>
      </c>
    </row>
    <row r="324" customFormat="false" ht="23.85" hidden="false" customHeight="false" outlineLevel="0" collapsed="false">
      <c r="A324" s="10" t="n">
        <v>46239</v>
      </c>
      <c r="B324" s="11" t="s">
        <v>70</v>
      </c>
      <c r="C324" s="11" t="s">
        <v>301</v>
      </c>
      <c r="D324" s="11" t="s">
        <v>34</v>
      </c>
      <c r="E324" s="11"/>
      <c r="F324" s="12" t="s">
        <v>47</v>
      </c>
      <c r="G324" s="12" t="s">
        <v>305</v>
      </c>
      <c r="H324" s="11" t="s">
        <v>37</v>
      </c>
      <c r="I324" s="12"/>
      <c r="J324" s="11" t="n">
        <f aca="false">COUNTIF($A$2:A324,A324)</f>
        <v>3</v>
      </c>
      <c r="K324" s="11" t="str">
        <f aca="false">A324&amp;"#"&amp;J324</f>
        <v>46239#3</v>
      </c>
    </row>
    <row r="325" customFormat="false" ht="46.25" hidden="false" customHeight="false" outlineLevel="0" collapsed="false">
      <c r="A325" s="10" t="n">
        <v>46242</v>
      </c>
      <c r="B325" s="11" t="s">
        <v>50</v>
      </c>
      <c r="C325" s="11" t="s">
        <v>301</v>
      </c>
      <c r="D325" s="11" t="s">
        <v>34</v>
      </c>
      <c r="E325" s="11"/>
      <c r="F325" s="12" t="s">
        <v>48</v>
      </c>
      <c r="G325" s="12" t="s">
        <v>305</v>
      </c>
      <c r="H325" s="11" t="s">
        <v>37</v>
      </c>
      <c r="I325" s="12"/>
      <c r="J325" s="11" t="n">
        <f aca="false">COUNTIF($A$2:A325,A325)</f>
        <v>1</v>
      </c>
      <c r="K325" s="11" t="str">
        <f aca="false">A325&amp;"#"&amp;J325</f>
        <v>46242#1</v>
      </c>
    </row>
    <row r="326" customFormat="false" ht="23.85" hidden="false" customHeight="false" outlineLevel="0" collapsed="false">
      <c r="A326" s="10" t="n">
        <v>46242</v>
      </c>
      <c r="B326" s="11" t="s">
        <v>50</v>
      </c>
      <c r="C326" s="11" t="s">
        <v>301</v>
      </c>
      <c r="D326" s="11" t="s">
        <v>34</v>
      </c>
      <c r="E326" s="11"/>
      <c r="F326" s="12" t="s">
        <v>49</v>
      </c>
      <c r="G326" s="12" t="s">
        <v>305</v>
      </c>
      <c r="H326" s="11" t="s">
        <v>37</v>
      </c>
      <c r="I326" s="12"/>
      <c r="J326" s="11" t="n">
        <f aca="false">COUNTIF($A$2:A326,A326)</f>
        <v>2</v>
      </c>
      <c r="K326" s="11" t="str">
        <f aca="false">A326&amp;"#"&amp;J326</f>
        <v>46242#2</v>
      </c>
    </row>
    <row r="327" customFormat="false" ht="35.05" hidden="false" customHeight="false" outlineLevel="0" collapsed="false">
      <c r="A327" s="10" t="n">
        <v>46244</v>
      </c>
      <c r="B327" s="11" t="s">
        <v>40</v>
      </c>
      <c r="C327" s="11" t="s">
        <v>301</v>
      </c>
      <c r="D327" s="11" t="s">
        <v>41</v>
      </c>
      <c r="E327" s="11" t="s">
        <v>144</v>
      </c>
      <c r="F327" s="12" t="s">
        <v>145</v>
      </c>
      <c r="G327" s="12" t="s">
        <v>305</v>
      </c>
      <c r="H327" s="11" t="s">
        <v>37</v>
      </c>
      <c r="I327" s="12" t="s">
        <v>307</v>
      </c>
      <c r="J327" s="11" t="n">
        <f aca="false">COUNTIF($A$2:A327,A327)</f>
        <v>1</v>
      </c>
      <c r="K327" s="11" t="str">
        <f aca="false">A327&amp;"#"&amp;J327</f>
        <v>46244#1</v>
      </c>
    </row>
    <row r="328" customFormat="false" ht="35.05" hidden="false" customHeight="false" outlineLevel="0" collapsed="false">
      <c r="A328" s="10" t="n">
        <v>46244</v>
      </c>
      <c r="B328" s="11" t="s">
        <v>40</v>
      </c>
      <c r="C328" s="11" t="s">
        <v>301</v>
      </c>
      <c r="D328" s="11" t="s">
        <v>41</v>
      </c>
      <c r="E328" s="11" t="s">
        <v>51</v>
      </c>
      <c r="F328" s="12" t="s">
        <v>52</v>
      </c>
      <c r="G328" s="12" t="s">
        <v>305</v>
      </c>
      <c r="H328" s="11" t="s">
        <v>37</v>
      </c>
      <c r="I328" s="12" t="s">
        <v>307</v>
      </c>
      <c r="J328" s="11" t="n">
        <f aca="false">COUNTIF($A$2:A328,A328)</f>
        <v>2</v>
      </c>
      <c r="K328" s="11" t="str">
        <f aca="false">A328&amp;"#"&amp;J328</f>
        <v>46244#2</v>
      </c>
    </row>
    <row r="329" customFormat="false" ht="35.05" hidden="false" customHeight="false" outlineLevel="0" collapsed="false">
      <c r="A329" s="10" t="n">
        <v>46244</v>
      </c>
      <c r="B329" s="11" t="s">
        <v>40</v>
      </c>
      <c r="C329" s="11" t="s">
        <v>301</v>
      </c>
      <c r="D329" s="11" t="s">
        <v>41</v>
      </c>
      <c r="E329" s="11" t="s">
        <v>53</v>
      </c>
      <c r="F329" s="12" t="s">
        <v>203</v>
      </c>
      <c r="G329" s="12" t="s">
        <v>305</v>
      </c>
      <c r="H329" s="11" t="s">
        <v>37</v>
      </c>
      <c r="I329" s="12" t="s">
        <v>307</v>
      </c>
      <c r="J329" s="11" t="n">
        <f aca="false">COUNTIF($A$2:A329,A329)</f>
        <v>3</v>
      </c>
      <c r="K329" s="11" t="str">
        <f aca="false">A329&amp;"#"&amp;J329</f>
        <v>46244#3</v>
      </c>
    </row>
    <row r="330" customFormat="false" ht="35.05" hidden="false" customHeight="false" outlineLevel="0" collapsed="false">
      <c r="A330" s="10" t="n">
        <v>46244</v>
      </c>
      <c r="B330" s="11" t="s">
        <v>40</v>
      </c>
      <c r="C330" s="11" t="s">
        <v>301</v>
      </c>
      <c r="D330" s="11" t="s">
        <v>41</v>
      </c>
      <c r="E330" s="11" t="s">
        <v>55</v>
      </c>
      <c r="F330" s="12" t="s">
        <v>56</v>
      </c>
      <c r="G330" s="12" t="s">
        <v>305</v>
      </c>
      <c r="H330" s="11" t="s">
        <v>37</v>
      </c>
      <c r="I330" s="12" t="s">
        <v>307</v>
      </c>
      <c r="J330" s="11" t="n">
        <f aca="false">COUNTIF($A$2:A330,A330)</f>
        <v>4</v>
      </c>
      <c r="K330" s="11" t="str">
        <f aca="false">A330&amp;"#"&amp;J330</f>
        <v>46244#4</v>
      </c>
    </row>
    <row r="331" customFormat="false" ht="46.25" hidden="false" customHeight="false" outlineLevel="0" collapsed="false">
      <c r="A331" s="10" t="n">
        <v>46244</v>
      </c>
      <c r="B331" s="11" t="s">
        <v>40</v>
      </c>
      <c r="C331" s="11" t="s">
        <v>301</v>
      </c>
      <c r="D331" s="11" t="s">
        <v>41</v>
      </c>
      <c r="E331" s="11" t="s">
        <v>146</v>
      </c>
      <c r="F331" s="12" t="s">
        <v>181</v>
      </c>
      <c r="G331" s="12" t="s">
        <v>305</v>
      </c>
      <c r="H331" s="11" t="s">
        <v>37</v>
      </c>
      <c r="I331" s="12" t="s">
        <v>307</v>
      </c>
      <c r="J331" s="11" t="n">
        <f aca="false">COUNTIF($A$2:A331,A331)</f>
        <v>5</v>
      </c>
      <c r="K331" s="11" t="str">
        <f aca="false">A331&amp;"#"&amp;J331</f>
        <v>46244#5</v>
      </c>
    </row>
    <row r="332" customFormat="false" ht="35.05" hidden="false" customHeight="false" outlineLevel="0" collapsed="false">
      <c r="A332" s="10" t="n">
        <v>46244</v>
      </c>
      <c r="B332" s="11" t="s">
        <v>40</v>
      </c>
      <c r="C332" s="11" t="s">
        <v>301</v>
      </c>
      <c r="D332" s="11" t="s">
        <v>41</v>
      </c>
      <c r="E332" s="11" t="s">
        <v>57</v>
      </c>
      <c r="F332" s="12" t="s">
        <v>58</v>
      </c>
      <c r="G332" s="12" t="s">
        <v>305</v>
      </c>
      <c r="H332" s="11" t="s">
        <v>37</v>
      </c>
      <c r="I332" s="12" t="s">
        <v>307</v>
      </c>
      <c r="J332" s="11" t="n">
        <f aca="false">COUNTIF($A$2:A332,A332)</f>
        <v>6</v>
      </c>
      <c r="K332" s="11" t="str">
        <f aca="false">A332&amp;"#"&amp;J332</f>
        <v>46244#6</v>
      </c>
    </row>
    <row r="333" customFormat="false" ht="35.05" hidden="false" customHeight="false" outlineLevel="0" collapsed="false">
      <c r="A333" s="10" t="n">
        <v>46244</v>
      </c>
      <c r="B333" s="11" t="s">
        <v>40</v>
      </c>
      <c r="C333" s="11" t="s">
        <v>301</v>
      </c>
      <c r="D333" s="11" t="s">
        <v>41</v>
      </c>
      <c r="E333" s="11" t="s">
        <v>148</v>
      </c>
      <c r="F333" s="12" t="s">
        <v>308</v>
      </c>
      <c r="G333" s="12" t="s">
        <v>305</v>
      </c>
      <c r="H333" s="11" t="s">
        <v>37</v>
      </c>
      <c r="I333" s="12" t="s">
        <v>307</v>
      </c>
      <c r="J333" s="11" t="n">
        <f aca="false">COUNTIF($A$2:A333,A333)</f>
        <v>7</v>
      </c>
      <c r="K333" s="11" t="str">
        <f aca="false">A333&amp;"#"&amp;J333</f>
        <v>46244#7</v>
      </c>
    </row>
    <row r="334" customFormat="false" ht="35.05" hidden="false" customHeight="false" outlineLevel="0" collapsed="false">
      <c r="A334" s="10" t="n">
        <v>46244</v>
      </c>
      <c r="B334" s="11" t="s">
        <v>40</v>
      </c>
      <c r="C334" s="11" t="s">
        <v>301</v>
      </c>
      <c r="D334" s="11" t="s">
        <v>34</v>
      </c>
      <c r="E334" s="11"/>
      <c r="F334" s="12" t="s">
        <v>60</v>
      </c>
      <c r="G334" s="12" t="s">
        <v>305</v>
      </c>
      <c r="H334" s="11" t="s">
        <v>37</v>
      </c>
      <c r="I334" s="12" t="s">
        <v>307</v>
      </c>
      <c r="J334" s="11" t="n">
        <f aca="false">COUNTIF($A$2:A334,A334)</f>
        <v>8</v>
      </c>
      <c r="K334" s="11" t="str">
        <f aca="false">A334&amp;"#"&amp;J334</f>
        <v>46244#8</v>
      </c>
    </row>
    <row r="335" customFormat="false" ht="35.05" hidden="false" customHeight="false" outlineLevel="0" collapsed="false">
      <c r="A335" s="10" t="n">
        <v>46244</v>
      </c>
      <c r="B335" s="11" t="s">
        <v>40</v>
      </c>
      <c r="C335" s="11" t="s">
        <v>301</v>
      </c>
      <c r="D335" s="11" t="s">
        <v>34</v>
      </c>
      <c r="E335" s="11"/>
      <c r="F335" s="12" t="s">
        <v>61</v>
      </c>
      <c r="G335" s="12" t="s">
        <v>305</v>
      </c>
      <c r="H335" s="11" t="s">
        <v>37</v>
      </c>
      <c r="I335" s="12" t="s">
        <v>307</v>
      </c>
      <c r="J335" s="11" t="n">
        <f aca="false">COUNTIF($A$2:A335,A335)</f>
        <v>9</v>
      </c>
      <c r="K335" s="11" t="str">
        <f aca="false">A335&amp;"#"&amp;J335</f>
        <v>46244#9</v>
      </c>
    </row>
    <row r="336" customFormat="false" ht="35.05" hidden="false" customHeight="false" outlineLevel="0" collapsed="false">
      <c r="A336" s="10" t="n">
        <v>46244</v>
      </c>
      <c r="B336" s="11" t="s">
        <v>40</v>
      </c>
      <c r="C336" s="11" t="s">
        <v>301</v>
      </c>
      <c r="D336" s="11" t="s">
        <v>34</v>
      </c>
      <c r="E336" s="11"/>
      <c r="F336" s="12" t="s">
        <v>62</v>
      </c>
      <c r="G336" s="12" t="s">
        <v>305</v>
      </c>
      <c r="H336" s="11" t="s">
        <v>37</v>
      </c>
      <c r="I336" s="12" t="s">
        <v>307</v>
      </c>
      <c r="J336" s="11" t="n">
        <f aca="false">COUNTIF($A$2:A336,A336)</f>
        <v>10</v>
      </c>
      <c r="K336" s="11" t="str">
        <f aca="false">A336&amp;"#"&amp;J336</f>
        <v>46244#10</v>
      </c>
    </row>
    <row r="337" customFormat="false" ht="46.25" hidden="false" customHeight="false" outlineLevel="0" collapsed="false">
      <c r="A337" s="10" t="n">
        <v>46245</v>
      </c>
      <c r="B337" s="11" t="s">
        <v>68</v>
      </c>
      <c r="C337" s="11" t="s">
        <v>301</v>
      </c>
      <c r="D337" s="11" t="s">
        <v>64</v>
      </c>
      <c r="E337" s="11" t="s">
        <v>146</v>
      </c>
      <c r="F337" s="12" t="s">
        <v>150</v>
      </c>
      <c r="G337" s="12" t="s">
        <v>305</v>
      </c>
      <c r="H337" s="11" t="s">
        <v>37</v>
      </c>
      <c r="I337" s="12" t="s">
        <v>307</v>
      </c>
      <c r="J337" s="11" t="n">
        <f aca="false">COUNTIF($A$2:A337,A337)</f>
        <v>1</v>
      </c>
      <c r="K337" s="11" t="str">
        <f aca="false">A337&amp;"#"&amp;J337</f>
        <v>46245#1</v>
      </c>
    </row>
    <row r="338" customFormat="false" ht="46.25" hidden="false" customHeight="false" outlineLevel="0" collapsed="false">
      <c r="A338" s="10" t="n">
        <v>46246</v>
      </c>
      <c r="B338" s="11" t="s">
        <v>70</v>
      </c>
      <c r="C338" s="11" t="s">
        <v>301</v>
      </c>
      <c r="D338" s="11" t="s">
        <v>64</v>
      </c>
      <c r="E338" s="11" t="s">
        <v>146</v>
      </c>
      <c r="F338" s="12" t="s">
        <v>151</v>
      </c>
      <c r="G338" s="12" t="s">
        <v>305</v>
      </c>
      <c r="H338" s="11" t="s">
        <v>37</v>
      </c>
      <c r="I338" s="12" t="s">
        <v>307</v>
      </c>
      <c r="J338" s="11" t="n">
        <f aca="false">COUNTIF($A$2:A338,A338)</f>
        <v>1</v>
      </c>
      <c r="K338" s="11" t="str">
        <f aca="false">A338&amp;"#"&amp;J338</f>
        <v>46246#1</v>
      </c>
    </row>
    <row r="339" customFormat="false" ht="46.25" hidden="false" customHeight="false" outlineLevel="0" collapsed="false">
      <c r="A339" s="10" t="n">
        <v>46247</v>
      </c>
      <c r="B339" s="11" t="s">
        <v>32</v>
      </c>
      <c r="C339" s="11" t="s">
        <v>301</v>
      </c>
      <c r="D339" s="11" t="s">
        <v>64</v>
      </c>
      <c r="E339" s="11" t="s">
        <v>146</v>
      </c>
      <c r="F339" s="12" t="s">
        <v>152</v>
      </c>
      <c r="G339" s="12" t="s">
        <v>305</v>
      </c>
      <c r="H339" s="11" t="s">
        <v>37</v>
      </c>
      <c r="I339" s="12" t="s">
        <v>307</v>
      </c>
      <c r="J339" s="11" t="n">
        <f aca="false">COUNTIF($A$2:A339,A339)</f>
        <v>1</v>
      </c>
      <c r="K339" s="11" t="str">
        <f aca="false">A339&amp;"#"&amp;J339</f>
        <v>46247#1</v>
      </c>
    </row>
    <row r="340" customFormat="false" ht="46.25" hidden="false" customHeight="false" outlineLevel="0" collapsed="false">
      <c r="A340" s="10" t="n">
        <v>46248</v>
      </c>
      <c r="B340" s="11" t="s">
        <v>89</v>
      </c>
      <c r="C340" s="11" t="s">
        <v>301</v>
      </c>
      <c r="D340" s="11" t="s">
        <v>64</v>
      </c>
      <c r="E340" s="11" t="s">
        <v>146</v>
      </c>
      <c r="F340" s="12" t="s">
        <v>153</v>
      </c>
      <c r="G340" s="12" t="s">
        <v>305</v>
      </c>
      <c r="H340" s="11" t="s">
        <v>37</v>
      </c>
      <c r="I340" s="12" t="s">
        <v>307</v>
      </c>
      <c r="J340" s="11" t="n">
        <f aca="false">COUNTIF($A$2:A340,A340)</f>
        <v>1</v>
      </c>
      <c r="K340" s="11" t="str">
        <f aca="false">A340&amp;"#"&amp;J340</f>
        <v>46248#1</v>
      </c>
    </row>
    <row r="341" customFormat="false" ht="46.25" hidden="false" customHeight="false" outlineLevel="0" collapsed="false">
      <c r="A341" s="10" t="n">
        <v>46249</v>
      </c>
      <c r="B341" s="11" t="s">
        <v>50</v>
      </c>
      <c r="C341" s="11" t="s">
        <v>301</v>
      </c>
      <c r="D341" s="11" t="s">
        <v>41</v>
      </c>
      <c r="E341" s="11" t="s">
        <v>146</v>
      </c>
      <c r="F341" s="12" t="s">
        <v>185</v>
      </c>
      <c r="G341" s="12" t="s">
        <v>305</v>
      </c>
      <c r="H341" s="11" t="s">
        <v>37</v>
      </c>
      <c r="I341" s="12" t="s">
        <v>307</v>
      </c>
      <c r="J341" s="11" t="n">
        <f aca="false">COUNTIF($A$2:A341,A341)</f>
        <v>1</v>
      </c>
      <c r="K341" s="11" t="str">
        <f aca="false">A341&amp;"#"&amp;J341</f>
        <v>46249#1</v>
      </c>
    </row>
    <row r="342" customFormat="false" ht="35.05" hidden="false" customHeight="false" outlineLevel="0" collapsed="false">
      <c r="A342" s="10" t="n">
        <v>46249</v>
      </c>
      <c r="B342" s="11" t="s">
        <v>50</v>
      </c>
      <c r="C342" s="11" t="s">
        <v>301</v>
      </c>
      <c r="D342" s="11" t="s">
        <v>41</v>
      </c>
      <c r="E342" s="11" t="s">
        <v>235</v>
      </c>
      <c r="F342" s="12" t="s">
        <v>309</v>
      </c>
      <c r="G342" s="12" t="s">
        <v>287</v>
      </c>
      <c r="H342" s="11" t="s">
        <v>37</v>
      </c>
      <c r="I342" s="12" t="s">
        <v>307</v>
      </c>
      <c r="J342" s="11" t="n">
        <f aca="false">COUNTIF($A$2:A342,A342)</f>
        <v>2</v>
      </c>
      <c r="K342" s="11" t="str">
        <f aca="false">A342&amp;"#"&amp;J342</f>
        <v>46249#2</v>
      </c>
    </row>
    <row r="343" customFormat="false" ht="35.05" hidden="false" customHeight="false" outlineLevel="0" collapsed="false">
      <c r="A343" s="10" t="n">
        <v>46249</v>
      </c>
      <c r="B343" s="11" t="s">
        <v>50</v>
      </c>
      <c r="C343" s="11" t="s">
        <v>301</v>
      </c>
      <c r="D343" s="11" t="s">
        <v>41</v>
      </c>
      <c r="E343" s="11" t="s">
        <v>176</v>
      </c>
      <c r="F343" s="12" t="s">
        <v>310</v>
      </c>
      <c r="G343" s="12" t="s">
        <v>238</v>
      </c>
      <c r="H343" s="11" t="s">
        <v>37</v>
      </c>
      <c r="I343" s="12" t="s">
        <v>307</v>
      </c>
      <c r="J343" s="11" t="n">
        <f aca="false">COUNTIF($A$2:A343,A343)</f>
        <v>3</v>
      </c>
      <c r="K343" s="11" t="str">
        <f aca="false">A343&amp;"#"&amp;J343</f>
        <v>46249#3</v>
      </c>
    </row>
    <row r="344" customFormat="false" ht="35.05" hidden="false" customHeight="false" outlineLevel="0" collapsed="false">
      <c r="A344" s="10" t="n">
        <v>46249</v>
      </c>
      <c r="B344" s="11" t="s">
        <v>50</v>
      </c>
      <c r="C344" s="11" t="s">
        <v>301</v>
      </c>
      <c r="D344" s="11" t="s">
        <v>41</v>
      </c>
      <c r="E344" s="11" t="s">
        <v>77</v>
      </c>
      <c r="F344" s="12" t="s">
        <v>311</v>
      </c>
      <c r="G344" s="12" t="s">
        <v>238</v>
      </c>
      <c r="H344" s="11" t="s">
        <v>37</v>
      </c>
      <c r="I344" s="12" t="s">
        <v>307</v>
      </c>
      <c r="J344" s="11" t="n">
        <f aca="false">COUNTIF($A$2:A344,A344)</f>
        <v>4</v>
      </c>
      <c r="K344" s="11" t="str">
        <f aca="false">A344&amp;"#"&amp;J344</f>
        <v>46249#4</v>
      </c>
    </row>
    <row r="345" customFormat="false" ht="46.25" hidden="false" customHeight="false" outlineLevel="0" collapsed="false">
      <c r="A345" s="10" t="n">
        <v>46249</v>
      </c>
      <c r="B345" s="11" t="s">
        <v>50</v>
      </c>
      <c r="C345" s="11" t="s">
        <v>301</v>
      </c>
      <c r="D345" s="11" t="s">
        <v>93</v>
      </c>
      <c r="E345" s="11" t="s">
        <v>146</v>
      </c>
      <c r="F345" s="12" t="s">
        <v>157</v>
      </c>
      <c r="G345" s="12" t="s">
        <v>305</v>
      </c>
      <c r="H345" s="11" t="s">
        <v>37</v>
      </c>
      <c r="I345" s="12" t="s">
        <v>307</v>
      </c>
      <c r="J345" s="11" t="n">
        <f aca="false">COUNTIF($A$2:A345,A345)</f>
        <v>5</v>
      </c>
      <c r="K345" s="11" t="str">
        <f aca="false">A345&amp;"#"&amp;J345</f>
        <v>46249#5</v>
      </c>
    </row>
    <row r="346" customFormat="false" ht="35.05" hidden="false" customHeight="false" outlineLevel="0" collapsed="false">
      <c r="A346" s="10" t="n">
        <v>46249</v>
      </c>
      <c r="B346" s="11" t="s">
        <v>50</v>
      </c>
      <c r="C346" s="11" t="s">
        <v>301</v>
      </c>
      <c r="D346" s="11" t="s">
        <v>82</v>
      </c>
      <c r="E346" s="11"/>
      <c r="F346" s="12" t="s">
        <v>83</v>
      </c>
      <c r="G346" s="12" t="s">
        <v>312</v>
      </c>
      <c r="H346" s="11" t="s">
        <v>37</v>
      </c>
      <c r="I346" s="12" t="s">
        <v>307</v>
      </c>
      <c r="J346" s="11" t="n">
        <f aca="false">COUNTIF($A$2:A346,A346)</f>
        <v>6</v>
      </c>
      <c r="K346" s="11" t="str">
        <f aca="false">A346&amp;"#"&amp;J346</f>
        <v>46249#6</v>
      </c>
    </row>
    <row r="347" customFormat="false" ht="35.05" hidden="false" customHeight="false" outlineLevel="0" collapsed="false">
      <c r="A347" s="10" t="n">
        <v>46250</v>
      </c>
      <c r="B347" s="11" t="s">
        <v>63</v>
      </c>
      <c r="C347" s="11" t="s">
        <v>301</v>
      </c>
      <c r="D347" s="11" t="s">
        <v>34</v>
      </c>
      <c r="E347" s="11"/>
      <c r="F347" s="12" t="s">
        <v>35</v>
      </c>
      <c r="G347" s="12" t="s">
        <v>313</v>
      </c>
      <c r="H347" s="11" t="s">
        <v>37</v>
      </c>
      <c r="I347" s="12" t="s">
        <v>307</v>
      </c>
      <c r="J347" s="11" t="n">
        <f aca="false">COUNTIF($A$2:A347,A347)</f>
        <v>1</v>
      </c>
      <c r="K347" s="11" t="str">
        <f aca="false">A347&amp;"#"&amp;J347</f>
        <v>46250#1</v>
      </c>
    </row>
    <row r="348" customFormat="false" ht="23.85" hidden="false" customHeight="false" outlineLevel="0" collapsed="false">
      <c r="A348" s="10" t="n">
        <v>46254</v>
      </c>
      <c r="B348" s="11" t="s">
        <v>32</v>
      </c>
      <c r="C348" s="11" t="s">
        <v>301</v>
      </c>
      <c r="D348" s="11" t="s">
        <v>41</v>
      </c>
      <c r="E348" s="11" t="s">
        <v>215</v>
      </c>
      <c r="F348" s="12" t="s">
        <v>216</v>
      </c>
      <c r="G348" s="12" t="s">
        <v>305</v>
      </c>
      <c r="H348" s="11" t="s">
        <v>37</v>
      </c>
      <c r="I348" s="12"/>
      <c r="J348" s="11" t="n">
        <f aca="false">COUNTIF($A$2:A348,A348)</f>
        <v>1</v>
      </c>
      <c r="K348" s="11" t="str">
        <f aca="false">A348&amp;"#"&amp;J348</f>
        <v>46254#1</v>
      </c>
    </row>
    <row r="349" customFormat="false" ht="23.85" hidden="false" customHeight="false" outlineLevel="0" collapsed="false">
      <c r="A349" s="10" t="n">
        <v>46259</v>
      </c>
      <c r="B349" s="11" t="s">
        <v>68</v>
      </c>
      <c r="C349" s="11" t="s">
        <v>301</v>
      </c>
      <c r="D349" s="11" t="s">
        <v>41</v>
      </c>
      <c r="E349" s="11" t="s">
        <v>97</v>
      </c>
      <c r="F349" s="12" t="s">
        <v>314</v>
      </c>
      <c r="G349" s="12"/>
      <c r="H349" s="11" t="s">
        <v>37</v>
      </c>
      <c r="I349" s="12"/>
      <c r="J349" s="11" t="n">
        <f aca="false">COUNTIF($A$2:A349,A349)</f>
        <v>1</v>
      </c>
      <c r="K349" s="11" t="str">
        <f aca="false">A349&amp;"#"&amp;J349</f>
        <v>46259#1</v>
      </c>
    </row>
    <row r="350" customFormat="false" ht="15" hidden="false" customHeight="false" outlineLevel="0" collapsed="false">
      <c r="A350" s="10" t="n">
        <v>46259</v>
      </c>
      <c r="B350" s="11" t="s">
        <v>68</v>
      </c>
      <c r="C350" s="11" t="s">
        <v>301</v>
      </c>
      <c r="D350" s="11" t="s">
        <v>41</v>
      </c>
      <c r="E350" s="11" t="s">
        <v>99</v>
      </c>
      <c r="F350" s="12" t="s">
        <v>192</v>
      </c>
      <c r="G350" s="12" t="s">
        <v>315</v>
      </c>
      <c r="H350" s="11" t="s">
        <v>37</v>
      </c>
      <c r="I350" s="12"/>
      <c r="J350" s="11" t="n">
        <f aca="false">COUNTIF($A$2:A350,A350)</f>
        <v>2</v>
      </c>
      <c r="K350" s="11" t="str">
        <f aca="false">A350&amp;"#"&amp;J350</f>
        <v>46259#2</v>
      </c>
    </row>
    <row r="351" customFormat="false" ht="15" hidden="false" customHeight="false" outlineLevel="0" collapsed="false">
      <c r="A351" s="10" t="n">
        <v>46259</v>
      </c>
      <c r="B351" s="11" t="s">
        <v>68</v>
      </c>
      <c r="C351" s="11" t="s">
        <v>301</v>
      </c>
      <c r="D351" s="11" t="s">
        <v>41</v>
      </c>
      <c r="E351" s="11" t="s">
        <v>101</v>
      </c>
      <c r="F351" s="12" t="s">
        <v>316</v>
      </c>
      <c r="G351" s="12" t="s">
        <v>315</v>
      </c>
      <c r="H351" s="11" t="s">
        <v>37</v>
      </c>
      <c r="I351" s="12"/>
      <c r="J351" s="11" t="n">
        <f aca="false">COUNTIF($A$2:A351,A351)</f>
        <v>3</v>
      </c>
      <c r="K351" s="11" t="str">
        <f aca="false">A351&amp;"#"&amp;J351</f>
        <v>46259#3</v>
      </c>
    </row>
    <row r="352" customFormat="false" ht="23.85" hidden="false" customHeight="false" outlineLevel="0" collapsed="false">
      <c r="A352" s="10" t="n">
        <v>46259</v>
      </c>
      <c r="B352" s="11" t="s">
        <v>68</v>
      </c>
      <c r="C352" s="11" t="s">
        <v>301</v>
      </c>
      <c r="D352" s="11" t="s">
        <v>34</v>
      </c>
      <c r="E352" s="11"/>
      <c r="F352" s="12" t="s">
        <v>220</v>
      </c>
      <c r="G352" s="12" t="s">
        <v>315</v>
      </c>
      <c r="H352" s="11" t="s">
        <v>37</v>
      </c>
      <c r="I352" s="12"/>
      <c r="J352" s="11" t="n">
        <f aca="false">COUNTIF($A$2:A352,A352)</f>
        <v>4</v>
      </c>
      <c r="K352" s="11" t="str">
        <f aca="false">A352&amp;"#"&amp;J352</f>
        <v>46259#4</v>
      </c>
    </row>
    <row r="353" customFormat="false" ht="23.85" hidden="false" customHeight="false" outlineLevel="0" collapsed="false">
      <c r="A353" s="10" t="n">
        <v>46259</v>
      </c>
      <c r="B353" s="11" t="s">
        <v>68</v>
      </c>
      <c r="C353" s="11" t="s">
        <v>301</v>
      </c>
      <c r="D353" s="11" t="s">
        <v>34</v>
      </c>
      <c r="E353" s="11"/>
      <c r="F353" s="12" t="s">
        <v>195</v>
      </c>
      <c r="G353" s="12" t="s">
        <v>315</v>
      </c>
      <c r="H353" s="11" t="s">
        <v>37</v>
      </c>
      <c r="I353" s="12"/>
      <c r="J353" s="11" t="n">
        <f aca="false">COUNTIF($A$2:A353,A353)</f>
        <v>5</v>
      </c>
      <c r="K353" s="11" t="str">
        <f aca="false">A353&amp;"#"&amp;J353</f>
        <v>46259#5</v>
      </c>
    </row>
    <row r="354" customFormat="false" ht="23.85" hidden="false" customHeight="false" outlineLevel="0" collapsed="false">
      <c r="A354" s="10" t="n">
        <v>46263</v>
      </c>
      <c r="B354" s="11" t="s">
        <v>50</v>
      </c>
      <c r="C354" s="11" t="s">
        <v>301</v>
      </c>
      <c r="D354" s="11" t="s">
        <v>41</v>
      </c>
      <c r="E354" s="11" t="s">
        <v>105</v>
      </c>
      <c r="F354" s="12" t="s">
        <v>106</v>
      </c>
      <c r="G354" s="12" t="s">
        <v>287</v>
      </c>
      <c r="H354" s="11" t="s">
        <v>37</v>
      </c>
      <c r="I354" s="12"/>
      <c r="J354" s="11" t="n">
        <f aca="false">COUNTIF($A$2:A354,A354)</f>
        <v>1</v>
      </c>
      <c r="K354" s="11" t="str">
        <f aca="false">A354&amp;"#"&amp;J354</f>
        <v>46263#1</v>
      </c>
    </row>
    <row r="355" customFormat="false" ht="15" hidden="false" customHeight="false" outlineLevel="0" collapsed="false">
      <c r="A355" s="10" t="n">
        <v>46264</v>
      </c>
      <c r="B355" s="11" t="s">
        <v>63</v>
      </c>
      <c r="C355" s="11" t="s">
        <v>301</v>
      </c>
      <c r="D355" s="11" t="s">
        <v>82</v>
      </c>
      <c r="E355" s="11"/>
      <c r="F355" s="12" t="s">
        <v>108</v>
      </c>
      <c r="G355" s="12" t="s">
        <v>312</v>
      </c>
      <c r="H355" s="11" t="s">
        <v>37</v>
      </c>
      <c r="I355" s="12"/>
      <c r="J355" s="11" t="n">
        <f aca="false">COUNTIF($A$2:A355,A355)</f>
        <v>1</v>
      </c>
      <c r="K355" s="11" t="str">
        <f aca="false">A355&amp;"#"&amp;J355</f>
        <v>46264#1</v>
      </c>
    </row>
    <row r="356" customFormat="false" ht="35.05" hidden="false" customHeight="false" outlineLevel="0" collapsed="false">
      <c r="A356" s="10" t="n">
        <v>46264</v>
      </c>
      <c r="B356" s="11" t="s">
        <v>63</v>
      </c>
      <c r="C356" s="11" t="s">
        <v>301</v>
      </c>
      <c r="D356" s="11" t="s">
        <v>34</v>
      </c>
      <c r="E356" s="11" t="s">
        <v>176</v>
      </c>
      <c r="F356" s="12" t="s">
        <v>224</v>
      </c>
      <c r="G356" s="12" t="s">
        <v>238</v>
      </c>
      <c r="H356" s="11" t="s">
        <v>37</v>
      </c>
      <c r="I356" s="12"/>
      <c r="J356" s="11" t="n">
        <f aca="false">COUNTIF($A$2:A356,A356)</f>
        <v>2</v>
      </c>
      <c r="K356" s="11" t="str">
        <f aca="false">A356&amp;"#"&amp;J356</f>
        <v>46264#2</v>
      </c>
    </row>
    <row r="357" customFormat="false" ht="23.85" hidden="false" customHeight="false" outlineLevel="0" collapsed="false">
      <c r="A357" s="10" t="n">
        <v>46264</v>
      </c>
      <c r="B357" s="11" t="s">
        <v>63</v>
      </c>
      <c r="C357" s="11" t="s">
        <v>301</v>
      </c>
      <c r="D357" s="11" t="s">
        <v>34</v>
      </c>
      <c r="E357" s="11"/>
      <c r="F357" s="12" t="s">
        <v>197</v>
      </c>
      <c r="G357" s="12" t="s">
        <v>312</v>
      </c>
      <c r="H357" s="11" t="s">
        <v>37</v>
      </c>
      <c r="I357" s="12"/>
      <c r="J357" s="11" t="n">
        <f aca="false">COUNTIF($A$2:A357,A357)</f>
        <v>3</v>
      </c>
      <c r="K357" s="11" t="str">
        <f aca="false">A357&amp;"#"&amp;J357</f>
        <v>46264#3</v>
      </c>
    </row>
    <row r="358" customFormat="false" ht="23.85" hidden="false" customHeight="false" outlineLevel="0" collapsed="false">
      <c r="A358" s="10" t="n">
        <v>46264</v>
      </c>
      <c r="B358" s="11" t="s">
        <v>63</v>
      </c>
      <c r="C358" s="11" t="s">
        <v>301</v>
      </c>
      <c r="D358" s="11" t="s">
        <v>34</v>
      </c>
      <c r="E358" s="11"/>
      <c r="F358" s="12" t="s">
        <v>112</v>
      </c>
      <c r="G358" s="12" t="s">
        <v>315</v>
      </c>
      <c r="H358" s="11" t="s">
        <v>37</v>
      </c>
      <c r="I358" s="12"/>
      <c r="J358" s="11" t="n">
        <f aca="false">COUNTIF($A$2:A358,A358)</f>
        <v>4</v>
      </c>
      <c r="K358" s="11" t="str">
        <f aca="false">A358&amp;"#"&amp;J358</f>
        <v>46264#4</v>
      </c>
    </row>
    <row r="359" customFormat="false" ht="15" hidden="false" customHeight="false" outlineLevel="0" collapsed="false">
      <c r="A359" s="10" t="n">
        <v>46266</v>
      </c>
      <c r="B359" s="11" t="s">
        <v>68</v>
      </c>
      <c r="C359" s="11" t="s">
        <v>317</v>
      </c>
      <c r="D359" s="11" t="s">
        <v>34</v>
      </c>
      <c r="E359" s="11"/>
      <c r="F359" s="12" t="s">
        <v>302</v>
      </c>
      <c r="G359" s="12" t="s">
        <v>318</v>
      </c>
      <c r="H359" s="11" t="s">
        <v>37</v>
      </c>
      <c r="I359" s="12"/>
      <c r="J359" s="11" t="n">
        <f aca="false">COUNTIF($A$2:A359,A359)</f>
        <v>1</v>
      </c>
      <c r="K359" s="11" t="str">
        <f aca="false">A359&amp;"#"&amp;J359</f>
        <v>46266#1</v>
      </c>
    </row>
    <row r="360" customFormat="false" ht="23.85" hidden="false" customHeight="false" outlineLevel="0" collapsed="false">
      <c r="A360" s="10" t="n">
        <v>46266</v>
      </c>
      <c r="B360" s="11" t="s">
        <v>68</v>
      </c>
      <c r="C360" s="11" t="s">
        <v>317</v>
      </c>
      <c r="D360" s="11" t="s">
        <v>34</v>
      </c>
      <c r="E360" s="11"/>
      <c r="F360" s="12" t="s">
        <v>38</v>
      </c>
      <c r="G360" s="12" t="s">
        <v>319</v>
      </c>
      <c r="H360" s="11" t="s">
        <v>37</v>
      </c>
      <c r="I360" s="12"/>
      <c r="J360" s="11" t="n">
        <f aca="false">COUNTIF($A$2:A360,A360)</f>
        <v>2</v>
      </c>
      <c r="K360" s="11" t="str">
        <f aca="false">A360&amp;"#"&amp;J360</f>
        <v>46266#2</v>
      </c>
    </row>
    <row r="361" customFormat="false" ht="35.05" hidden="false" customHeight="false" outlineLevel="0" collapsed="false">
      <c r="A361" s="10" t="n">
        <v>46270</v>
      </c>
      <c r="B361" s="11" t="s">
        <v>50</v>
      </c>
      <c r="C361" s="11" t="s">
        <v>317</v>
      </c>
      <c r="D361" s="11" t="s">
        <v>41</v>
      </c>
      <c r="E361" s="11" t="s">
        <v>42</v>
      </c>
      <c r="F361" s="12" t="s">
        <v>43</v>
      </c>
      <c r="G361" s="12" t="s">
        <v>320</v>
      </c>
      <c r="H361" s="11" t="s">
        <v>37</v>
      </c>
      <c r="I361" s="12" t="s">
        <v>321</v>
      </c>
      <c r="J361" s="11" t="n">
        <f aca="false">COUNTIF($A$2:A361,A361)</f>
        <v>1</v>
      </c>
      <c r="K361" s="11" t="str">
        <f aca="false">A361&amp;"#"&amp;J361</f>
        <v>46270#1</v>
      </c>
    </row>
    <row r="362" customFormat="false" ht="35.05" hidden="false" customHeight="false" outlineLevel="0" collapsed="false">
      <c r="A362" s="10" t="n">
        <v>46270</v>
      </c>
      <c r="B362" s="11" t="s">
        <v>50</v>
      </c>
      <c r="C362" s="11" t="s">
        <v>317</v>
      </c>
      <c r="D362" s="11" t="s">
        <v>41</v>
      </c>
      <c r="E362" s="11" t="s">
        <v>45</v>
      </c>
      <c r="F362" s="12" t="s">
        <v>46</v>
      </c>
      <c r="G362" s="12" t="s">
        <v>320</v>
      </c>
      <c r="H362" s="11" t="s">
        <v>37</v>
      </c>
      <c r="I362" s="12" t="s">
        <v>321</v>
      </c>
      <c r="J362" s="11" t="n">
        <f aca="false">COUNTIF($A$2:A362,A362)</f>
        <v>2</v>
      </c>
      <c r="K362" s="11" t="str">
        <f aca="false">A362&amp;"#"&amp;J362</f>
        <v>46270#2</v>
      </c>
    </row>
    <row r="363" customFormat="false" ht="35.05" hidden="false" customHeight="false" outlineLevel="0" collapsed="false">
      <c r="A363" s="10" t="n">
        <v>46270</v>
      </c>
      <c r="B363" s="11" t="s">
        <v>50</v>
      </c>
      <c r="C363" s="11" t="s">
        <v>317</v>
      </c>
      <c r="D363" s="11" t="s">
        <v>34</v>
      </c>
      <c r="E363" s="11"/>
      <c r="F363" s="12" t="s">
        <v>47</v>
      </c>
      <c r="G363" s="12" t="s">
        <v>320</v>
      </c>
      <c r="H363" s="11" t="s">
        <v>37</v>
      </c>
      <c r="I363" s="12" t="s">
        <v>321</v>
      </c>
      <c r="J363" s="11" t="n">
        <f aca="false">COUNTIF($A$2:A363,A363)</f>
        <v>3</v>
      </c>
      <c r="K363" s="11" t="str">
        <f aca="false">A363&amp;"#"&amp;J363</f>
        <v>46270#3</v>
      </c>
    </row>
    <row r="364" customFormat="false" ht="46.25" hidden="false" customHeight="false" outlineLevel="0" collapsed="false">
      <c r="A364" s="10" t="n">
        <v>46273</v>
      </c>
      <c r="B364" s="11" t="s">
        <v>68</v>
      </c>
      <c r="C364" s="11" t="s">
        <v>317</v>
      </c>
      <c r="D364" s="11" t="s">
        <v>34</v>
      </c>
      <c r="E364" s="11"/>
      <c r="F364" s="12" t="s">
        <v>322</v>
      </c>
      <c r="G364" s="12" t="s">
        <v>320</v>
      </c>
      <c r="H364" s="11" t="s">
        <v>37</v>
      </c>
      <c r="I364" s="12"/>
      <c r="J364" s="11" t="n">
        <f aca="false">COUNTIF($A$2:A364,A364)</f>
        <v>1</v>
      </c>
      <c r="K364" s="11" t="str">
        <f aca="false">A364&amp;"#"&amp;J364</f>
        <v>46273#1</v>
      </c>
    </row>
    <row r="365" customFormat="false" ht="23.85" hidden="false" customHeight="false" outlineLevel="0" collapsed="false">
      <c r="A365" s="10" t="n">
        <v>46273</v>
      </c>
      <c r="B365" s="11" t="s">
        <v>68</v>
      </c>
      <c r="C365" s="11" t="s">
        <v>317</v>
      </c>
      <c r="D365" s="11" t="s">
        <v>34</v>
      </c>
      <c r="E365" s="11"/>
      <c r="F365" s="12" t="s">
        <v>49</v>
      </c>
      <c r="G365" s="12" t="s">
        <v>320</v>
      </c>
      <c r="H365" s="11" t="s">
        <v>37</v>
      </c>
      <c r="I365" s="12"/>
      <c r="J365" s="11" t="n">
        <f aca="false">COUNTIF($A$2:A365,A365)</f>
        <v>2</v>
      </c>
      <c r="K365" s="11" t="str">
        <f aca="false">A365&amp;"#"&amp;J365</f>
        <v>46273#2</v>
      </c>
    </row>
    <row r="366" customFormat="false" ht="46.25" hidden="false" customHeight="false" outlineLevel="0" collapsed="false">
      <c r="A366" s="10" t="n">
        <v>46275</v>
      </c>
      <c r="B366" s="11" t="s">
        <v>32</v>
      </c>
      <c r="C366" s="11" t="s">
        <v>317</v>
      </c>
      <c r="D366" s="11" t="s">
        <v>41</v>
      </c>
      <c r="E366" s="11" t="s">
        <v>146</v>
      </c>
      <c r="F366" s="12" t="s">
        <v>181</v>
      </c>
      <c r="G366" s="12" t="s">
        <v>320</v>
      </c>
      <c r="H366" s="11" t="s">
        <v>37</v>
      </c>
      <c r="I366" s="12"/>
      <c r="J366" s="11" t="n">
        <f aca="false">COUNTIF($A$2:A366,A366)</f>
        <v>1</v>
      </c>
      <c r="K366" s="11" t="str">
        <f aca="false">A366&amp;"#"&amp;J366</f>
        <v>46275#1</v>
      </c>
    </row>
    <row r="367" customFormat="false" ht="23.85" hidden="false" customHeight="false" outlineLevel="0" collapsed="false">
      <c r="A367" s="10" t="n">
        <v>46275</v>
      </c>
      <c r="B367" s="11" t="s">
        <v>32</v>
      </c>
      <c r="C367" s="11" t="s">
        <v>317</v>
      </c>
      <c r="D367" s="11" t="s">
        <v>41</v>
      </c>
      <c r="E367" s="11" t="s">
        <v>57</v>
      </c>
      <c r="F367" s="12" t="s">
        <v>58</v>
      </c>
      <c r="G367" s="12" t="s">
        <v>320</v>
      </c>
      <c r="H367" s="11" t="s">
        <v>37</v>
      </c>
      <c r="I367" s="12"/>
      <c r="J367" s="11" t="n">
        <f aca="false">COUNTIF($A$2:A367,A367)</f>
        <v>2</v>
      </c>
      <c r="K367" s="11" t="str">
        <f aca="false">A367&amp;"#"&amp;J367</f>
        <v>46275#2</v>
      </c>
    </row>
    <row r="368" customFormat="false" ht="35.05" hidden="false" customHeight="false" outlineLevel="0" collapsed="false">
      <c r="A368" s="10" t="n">
        <v>46275</v>
      </c>
      <c r="B368" s="11" t="s">
        <v>32</v>
      </c>
      <c r="C368" s="11" t="s">
        <v>317</v>
      </c>
      <c r="D368" s="11" t="s">
        <v>41</v>
      </c>
      <c r="E368" s="11" t="s">
        <v>148</v>
      </c>
      <c r="F368" s="12" t="s">
        <v>180</v>
      </c>
      <c r="G368" s="12" t="s">
        <v>320</v>
      </c>
      <c r="H368" s="11" t="s">
        <v>37</v>
      </c>
      <c r="I368" s="12"/>
      <c r="J368" s="11" t="n">
        <f aca="false">COUNTIF($A$2:A368,A368)</f>
        <v>3</v>
      </c>
      <c r="K368" s="11" t="str">
        <f aca="false">A368&amp;"#"&amp;J368</f>
        <v>46275#3</v>
      </c>
    </row>
    <row r="369" customFormat="false" ht="23.85" hidden="false" customHeight="false" outlineLevel="0" collapsed="false">
      <c r="A369" s="10" t="n">
        <v>46275</v>
      </c>
      <c r="B369" s="11" t="s">
        <v>32</v>
      </c>
      <c r="C369" s="11" t="s">
        <v>317</v>
      </c>
      <c r="D369" s="11" t="s">
        <v>41</v>
      </c>
      <c r="E369" s="11" t="s">
        <v>144</v>
      </c>
      <c r="F369" s="12" t="s">
        <v>145</v>
      </c>
      <c r="G369" s="12" t="s">
        <v>320</v>
      </c>
      <c r="H369" s="11" t="s">
        <v>37</v>
      </c>
      <c r="I369" s="12"/>
      <c r="J369" s="11" t="n">
        <f aca="false">COUNTIF($A$2:A369,A369)</f>
        <v>4</v>
      </c>
      <c r="K369" s="11" t="str">
        <f aca="false">A369&amp;"#"&amp;J369</f>
        <v>46275#4</v>
      </c>
    </row>
    <row r="370" customFormat="false" ht="35.05" hidden="false" customHeight="false" outlineLevel="0" collapsed="false">
      <c r="A370" s="10" t="n">
        <v>46275</v>
      </c>
      <c r="B370" s="11" t="s">
        <v>32</v>
      </c>
      <c r="C370" s="11" t="s">
        <v>317</v>
      </c>
      <c r="D370" s="11" t="s">
        <v>41</v>
      </c>
      <c r="E370" s="11" t="s">
        <v>51</v>
      </c>
      <c r="F370" s="12" t="s">
        <v>52</v>
      </c>
      <c r="G370" s="12" t="s">
        <v>320</v>
      </c>
      <c r="H370" s="11" t="s">
        <v>37</v>
      </c>
      <c r="I370" s="12"/>
      <c r="J370" s="11" t="n">
        <f aca="false">COUNTIF($A$2:A370,A370)</f>
        <v>5</v>
      </c>
      <c r="K370" s="11" t="str">
        <f aca="false">A370&amp;"#"&amp;J370</f>
        <v>46275#5</v>
      </c>
    </row>
    <row r="371" customFormat="false" ht="23.85" hidden="false" customHeight="false" outlineLevel="0" collapsed="false">
      <c r="A371" s="10" t="n">
        <v>46275</v>
      </c>
      <c r="B371" s="11" t="s">
        <v>32</v>
      </c>
      <c r="C371" s="11" t="s">
        <v>317</v>
      </c>
      <c r="D371" s="11" t="s">
        <v>41</v>
      </c>
      <c r="E371" s="11" t="s">
        <v>53</v>
      </c>
      <c r="F371" s="12" t="s">
        <v>203</v>
      </c>
      <c r="G371" s="12" t="s">
        <v>320</v>
      </c>
      <c r="H371" s="11" t="s">
        <v>37</v>
      </c>
      <c r="I371" s="12"/>
      <c r="J371" s="11" t="n">
        <f aca="false">COUNTIF($A$2:A371,A371)</f>
        <v>6</v>
      </c>
      <c r="K371" s="11" t="str">
        <f aca="false">A371&amp;"#"&amp;J371</f>
        <v>46275#6</v>
      </c>
    </row>
    <row r="372" customFormat="false" ht="23.85" hidden="false" customHeight="false" outlineLevel="0" collapsed="false">
      <c r="A372" s="10" t="n">
        <v>46275</v>
      </c>
      <c r="B372" s="11" t="s">
        <v>32</v>
      </c>
      <c r="C372" s="11" t="s">
        <v>317</v>
      </c>
      <c r="D372" s="11" t="s">
        <v>41</v>
      </c>
      <c r="E372" s="11" t="s">
        <v>55</v>
      </c>
      <c r="F372" s="12" t="s">
        <v>56</v>
      </c>
      <c r="G372" s="12" t="s">
        <v>320</v>
      </c>
      <c r="H372" s="11" t="s">
        <v>37</v>
      </c>
      <c r="I372" s="12"/>
      <c r="J372" s="11" t="n">
        <f aca="false">COUNTIF($A$2:A372,A372)</f>
        <v>7</v>
      </c>
      <c r="K372" s="11" t="str">
        <f aca="false">A372&amp;"#"&amp;J372</f>
        <v>46275#7</v>
      </c>
    </row>
    <row r="373" customFormat="false" ht="23.85" hidden="false" customHeight="false" outlineLevel="0" collapsed="false">
      <c r="A373" s="10" t="n">
        <v>46275</v>
      </c>
      <c r="B373" s="11" t="s">
        <v>32</v>
      </c>
      <c r="C373" s="11" t="s">
        <v>317</v>
      </c>
      <c r="D373" s="11" t="s">
        <v>34</v>
      </c>
      <c r="E373" s="11"/>
      <c r="F373" s="12" t="s">
        <v>60</v>
      </c>
      <c r="G373" s="12" t="s">
        <v>320</v>
      </c>
      <c r="H373" s="11" t="s">
        <v>37</v>
      </c>
      <c r="I373" s="12"/>
      <c r="J373" s="11" t="n">
        <f aca="false">COUNTIF($A$2:A373,A373)</f>
        <v>8</v>
      </c>
      <c r="K373" s="11" t="str">
        <f aca="false">A373&amp;"#"&amp;J373</f>
        <v>46275#8</v>
      </c>
    </row>
    <row r="374" customFormat="false" ht="23.85" hidden="false" customHeight="false" outlineLevel="0" collapsed="false">
      <c r="A374" s="10" t="n">
        <v>46275</v>
      </c>
      <c r="B374" s="11" t="s">
        <v>32</v>
      </c>
      <c r="C374" s="11" t="s">
        <v>317</v>
      </c>
      <c r="D374" s="11" t="s">
        <v>34</v>
      </c>
      <c r="E374" s="11"/>
      <c r="F374" s="12" t="s">
        <v>61</v>
      </c>
      <c r="G374" s="12" t="s">
        <v>320</v>
      </c>
      <c r="H374" s="11" t="s">
        <v>37</v>
      </c>
      <c r="I374" s="12"/>
      <c r="J374" s="11" t="n">
        <f aca="false">COUNTIF($A$2:A374,A374)</f>
        <v>9</v>
      </c>
      <c r="K374" s="11" t="str">
        <f aca="false">A374&amp;"#"&amp;J374</f>
        <v>46275#9</v>
      </c>
    </row>
    <row r="375" customFormat="false" ht="15" hidden="false" customHeight="false" outlineLevel="0" collapsed="false">
      <c r="A375" s="10" t="n">
        <v>46275</v>
      </c>
      <c r="B375" s="11" t="s">
        <v>32</v>
      </c>
      <c r="C375" s="11" t="s">
        <v>317</v>
      </c>
      <c r="D375" s="11" t="s">
        <v>34</v>
      </c>
      <c r="E375" s="11"/>
      <c r="F375" s="12" t="s">
        <v>323</v>
      </c>
      <c r="G375" s="12" t="s">
        <v>320</v>
      </c>
      <c r="H375" s="11" t="s">
        <v>37</v>
      </c>
      <c r="I375" s="12"/>
      <c r="J375" s="11" t="n">
        <f aca="false">COUNTIF($A$2:A375,A375)</f>
        <v>10</v>
      </c>
      <c r="K375" s="11" t="str">
        <f aca="false">A375&amp;"#"&amp;J375</f>
        <v>46275#10</v>
      </c>
    </row>
    <row r="376" customFormat="false" ht="23.85" hidden="false" customHeight="false" outlineLevel="0" collapsed="false">
      <c r="A376" s="10" t="n">
        <v>46275</v>
      </c>
      <c r="B376" s="11" t="s">
        <v>32</v>
      </c>
      <c r="C376" s="11" t="s">
        <v>317</v>
      </c>
      <c r="D376" s="11" t="s">
        <v>34</v>
      </c>
      <c r="E376" s="11"/>
      <c r="F376" s="12" t="s">
        <v>62</v>
      </c>
      <c r="G376" s="12" t="s">
        <v>320</v>
      </c>
      <c r="H376" s="11" t="s">
        <v>37</v>
      </c>
      <c r="I376" s="12"/>
      <c r="J376" s="11" t="n">
        <f aca="false">COUNTIF($A$2:A376,A376)</f>
        <v>11</v>
      </c>
      <c r="K376" s="11" t="str">
        <f aca="false">A376&amp;"#"&amp;J376</f>
        <v>46275#11</v>
      </c>
    </row>
    <row r="377" customFormat="false" ht="15" hidden="false" customHeight="false" outlineLevel="0" collapsed="false">
      <c r="A377" s="10" t="n">
        <v>46276</v>
      </c>
      <c r="B377" s="11" t="s">
        <v>89</v>
      </c>
      <c r="C377" s="11" t="s">
        <v>317</v>
      </c>
      <c r="D377" s="11" t="s">
        <v>64</v>
      </c>
      <c r="E377" s="11" t="s">
        <v>146</v>
      </c>
      <c r="F377" s="12" t="s">
        <v>324</v>
      </c>
      <c r="G377" s="12" t="s">
        <v>320</v>
      </c>
      <c r="H377" s="11" t="s">
        <v>37</v>
      </c>
      <c r="I377" s="12"/>
      <c r="J377" s="11" t="n">
        <f aca="false">COUNTIF($A$2:A377,A377)</f>
        <v>1</v>
      </c>
      <c r="K377" s="11" t="str">
        <f aca="false">A377&amp;"#"&amp;J377</f>
        <v>46276#1</v>
      </c>
    </row>
    <row r="378" customFormat="false" ht="35.05" hidden="false" customHeight="false" outlineLevel="0" collapsed="false">
      <c r="A378" s="10" t="n">
        <v>46277</v>
      </c>
      <c r="B378" s="11" t="s">
        <v>50</v>
      </c>
      <c r="C378" s="11" t="s">
        <v>317</v>
      </c>
      <c r="D378" s="11" t="s">
        <v>64</v>
      </c>
      <c r="E378" s="11" t="s">
        <v>146</v>
      </c>
      <c r="F378" s="12" t="s">
        <v>325</v>
      </c>
      <c r="G378" s="12" t="s">
        <v>320</v>
      </c>
      <c r="H378" s="11" t="s">
        <v>37</v>
      </c>
      <c r="I378" s="12" t="s">
        <v>326</v>
      </c>
      <c r="J378" s="11" t="n">
        <f aca="false">COUNTIF($A$2:A378,A378)</f>
        <v>1</v>
      </c>
      <c r="K378" s="11" t="str">
        <f aca="false">A378&amp;"#"&amp;J378</f>
        <v>46277#1</v>
      </c>
    </row>
    <row r="379" customFormat="false" ht="35.05" hidden="false" customHeight="false" outlineLevel="0" collapsed="false">
      <c r="A379" s="10" t="n">
        <v>46278</v>
      </c>
      <c r="B379" s="11" t="s">
        <v>63</v>
      </c>
      <c r="C379" s="11" t="s">
        <v>317</v>
      </c>
      <c r="D379" s="11" t="s">
        <v>64</v>
      </c>
      <c r="E379" s="11" t="s">
        <v>146</v>
      </c>
      <c r="F379" s="12" t="s">
        <v>327</v>
      </c>
      <c r="G379" s="12" t="s">
        <v>320</v>
      </c>
      <c r="H379" s="11" t="s">
        <v>37</v>
      </c>
      <c r="I379" s="12" t="s">
        <v>328</v>
      </c>
      <c r="J379" s="11" t="n">
        <f aca="false">COUNTIF($A$2:A379,A379)</f>
        <v>1</v>
      </c>
      <c r="K379" s="11" t="str">
        <f aca="false">A379&amp;"#"&amp;J379</f>
        <v>46278#1</v>
      </c>
    </row>
    <row r="380" customFormat="false" ht="15" hidden="false" customHeight="false" outlineLevel="0" collapsed="false">
      <c r="A380" s="10" t="n">
        <v>46279</v>
      </c>
      <c r="B380" s="11" t="s">
        <v>40</v>
      </c>
      <c r="C380" s="11" t="s">
        <v>317</v>
      </c>
      <c r="D380" s="11" t="s">
        <v>64</v>
      </c>
      <c r="E380" s="11" t="s">
        <v>146</v>
      </c>
      <c r="F380" s="12" t="s">
        <v>329</v>
      </c>
      <c r="G380" s="12" t="s">
        <v>320</v>
      </c>
      <c r="H380" s="11" t="s">
        <v>37</v>
      </c>
      <c r="I380" s="12"/>
      <c r="J380" s="11" t="n">
        <f aca="false">COUNTIF($A$2:A380,A380)</f>
        <v>1</v>
      </c>
      <c r="K380" s="11" t="str">
        <f aca="false">A380&amp;"#"&amp;J380</f>
        <v>46279#1</v>
      </c>
    </row>
    <row r="381" customFormat="false" ht="23.85" hidden="false" customHeight="false" outlineLevel="0" collapsed="false">
      <c r="A381" s="10" t="n">
        <v>46280</v>
      </c>
      <c r="B381" s="11" t="s">
        <v>68</v>
      </c>
      <c r="C381" s="11" t="s">
        <v>317</v>
      </c>
      <c r="D381" s="11" t="s">
        <v>41</v>
      </c>
      <c r="E381" s="11" t="s">
        <v>176</v>
      </c>
      <c r="F381" s="12" t="s">
        <v>330</v>
      </c>
      <c r="G381" s="12" t="s">
        <v>257</v>
      </c>
      <c r="H381" s="11" t="s">
        <v>37</v>
      </c>
      <c r="I381" s="12"/>
      <c r="J381" s="11" t="n">
        <f aca="false">COUNTIF($A$2:A381,A381)</f>
        <v>1</v>
      </c>
      <c r="K381" s="11" t="str">
        <f aca="false">A381&amp;"#"&amp;J381</f>
        <v>46280#1</v>
      </c>
    </row>
    <row r="382" customFormat="false" ht="23.85" hidden="false" customHeight="false" outlineLevel="0" collapsed="false">
      <c r="A382" s="10" t="n">
        <v>46280</v>
      </c>
      <c r="B382" s="11" t="s">
        <v>68</v>
      </c>
      <c r="C382" s="11" t="s">
        <v>317</v>
      </c>
      <c r="D382" s="11" t="s">
        <v>41</v>
      </c>
      <c r="E382" s="11" t="s">
        <v>77</v>
      </c>
      <c r="F382" s="12" t="s">
        <v>78</v>
      </c>
      <c r="G382" s="12" t="s">
        <v>257</v>
      </c>
      <c r="H382" s="11" t="s">
        <v>37</v>
      </c>
      <c r="I382" s="12"/>
      <c r="J382" s="11" t="n">
        <f aca="false">COUNTIF($A$2:A382,A382)</f>
        <v>2</v>
      </c>
      <c r="K382" s="11" t="str">
        <f aca="false">A382&amp;"#"&amp;J382</f>
        <v>46280#2</v>
      </c>
    </row>
    <row r="383" customFormat="false" ht="15" hidden="false" customHeight="false" outlineLevel="0" collapsed="false">
      <c r="A383" s="10" t="n">
        <v>46280</v>
      </c>
      <c r="B383" s="11" t="s">
        <v>68</v>
      </c>
      <c r="C383" s="11" t="s">
        <v>317</v>
      </c>
      <c r="D383" s="11" t="s">
        <v>41</v>
      </c>
      <c r="E383" s="11" t="s">
        <v>176</v>
      </c>
      <c r="F383" s="12" t="s">
        <v>186</v>
      </c>
      <c r="G383" s="12" t="s">
        <v>257</v>
      </c>
      <c r="H383" s="11" t="s">
        <v>37</v>
      </c>
      <c r="I383" s="12"/>
      <c r="J383" s="11" t="n">
        <f aca="false">COUNTIF($A$2:A383,A383)</f>
        <v>3</v>
      </c>
      <c r="K383" s="11" t="str">
        <f aca="false">A383&amp;"#"&amp;J383</f>
        <v>46280#3</v>
      </c>
    </row>
    <row r="384" customFormat="false" ht="15" hidden="false" customHeight="false" outlineLevel="0" collapsed="false">
      <c r="A384" s="10" t="n">
        <v>46280</v>
      </c>
      <c r="B384" s="11" t="s">
        <v>68</v>
      </c>
      <c r="C384" s="11" t="s">
        <v>317</v>
      </c>
      <c r="D384" s="11" t="s">
        <v>41</v>
      </c>
      <c r="E384" s="11" t="s">
        <v>146</v>
      </c>
      <c r="F384" s="12" t="s">
        <v>331</v>
      </c>
      <c r="G384" s="12" t="s">
        <v>320</v>
      </c>
      <c r="H384" s="11" t="s">
        <v>37</v>
      </c>
      <c r="I384" s="12"/>
      <c r="J384" s="11" t="n">
        <f aca="false">COUNTIF($A$2:A384,A384)</f>
        <v>4</v>
      </c>
      <c r="K384" s="11" t="str">
        <f aca="false">A384&amp;"#"&amp;J384</f>
        <v>46280#4</v>
      </c>
    </row>
    <row r="385" customFormat="false" ht="15" hidden="false" customHeight="false" outlineLevel="0" collapsed="false">
      <c r="A385" s="10" t="n">
        <v>46280</v>
      </c>
      <c r="B385" s="11" t="s">
        <v>68</v>
      </c>
      <c r="C385" s="11" t="s">
        <v>317</v>
      </c>
      <c r="D385" s="11" t="s">
        <v>93</v>
      </c>
      <c r="E385" s="11" t="s">
        <v>146</v>
      </c>
      <c r="F385" s="12" t="s">
        <v>332</v>
      </c>
      <c r="G385" s="12" t="s">
        <v>320</v>
      </c>
      <c r="H385" s="11" t="s">
        <v>37</v>
      </c>
      <c r="I385" s="12"/>
      <c r="J385" s="11" t="n">
        <f aca="false">COUNTIF($A$2:A385,A385)</f>
        <v>5</v>
      </c>
      <c r="K385" s="11" t="str">
        <f aca="false">A385&amp;"#"&amp;J385</f>
        <v>46280#5</v>
      </c>
    </row>
    <row r="386" customFormat="false" ht="23.85" hidden="false" customHeight="false" outlineLevel="0" collapsed="false">
      <c r="A386" s="10" t="n">
        <v>46280</v>
      </c>
      <c r="B386" s="11" t="s">
        <v>68</v>
      </c>
      <c r="C386" s="11" t="s">
        <v>317</v>
      </c>
      <c r="D386" s="11" t="s">
        <v>82</v>
      </c>
      <c r="E386" s="11"/>
      <c r="F386" s="12" t="s">
        <v>83</v>
      </c>
      <c r="G386" s="12" t="s">
        <v>333</v>
      </c>
      <c r="H386" s="11" t="s">
        <v>37</v>
      </c>
      <c r="I386" s="12"/>
      <c r="J386" s="11" t="n">
        <f aca="false">COUNTIF($A$2:A386,A386)</f>
        <v>6</v>
      </c>
      <c r="K386" s="11" t="str">
        <f aca="false">A386&amp;"#"&amp;J386</f>
        <v>46280#6</v>
      </c>
    </row>
    <row r="387" customFormat="false" ht="23.85" hidden="false" customHeight="false" outlineLevel="0" collapsed="false">
      <c r="A387" s="10" t="n">
        <v>46280</v>
      </c>
      <c r="B387" s="11" t="s">
        <v>68</v>
      </c>
      <c r="C387" s="11" t="s">
        <v>317</v>
      </c>
      <c r="D387" s="11" t="s">
        <v>34</v>
      </c>
      <c r="E387" s="11"/>
      <c r="F387" s="12" t="s">
        <v>334</v>
      </c>
      <c r="G387" s="12" t="s">
        <v>320</v>
      </c>
      <c r="H387" s="11" t="s">
        <v>37</v>
      </c>
      <c r="I387" s="12"/>
      <c r="J387" s="11" t="n">
        <f aca="false">COUNTIF($A$2:A387,A387)</f>
        <v>7</v>
      </c>
      <c r="K387" s="11" t="str">
        <f aca="false">A387&amp;"#"&amp;J387</f>
        <v>46280#7</v>
      </c>
    </row>
    <row r="388" customFormat="false" ht="15" hidden="false" customHeight="false" outlineLevel="0" collapsed="false">
      <c r="A388" s="10" t="n">
        <v>46280</v>
      </c>
      <c r="B388" s="11" t="s">
        <v>68</v>
      </c>
      <c r="C388" s="11" t="s">
        <v>317</v>
      </c>
      <c r="D388" s="11" t="s">
        <v>34</v>
      </c>
      <c r="E388" s="11"/>
      <c r="F388" s="12" t="s">
        <v>335</v>
      </c>
      <c r="G388" s="12" t="s">
        <v>320</v>
      </c>
      <c r="H388" s="11" t="s">
        <v>37</v>
      </c>
      <c r="I388" s="12"/>
      <c r="J388" s="11" t="n">
        <f aca="false">COUNTIF($A$2:A388,A388)</f>
        <v>8</v>
      </c>
      <c r="K388" s="11" t="str">
        <f aca="false">A388&amp;"#"&amp;J388</f>
        <v>46280#8</v>
      </c>
    </row>
    <row r="389" customFormat="false" ht="15" hidden="false" customHeight="false" outlineLevel="0" collapsed="false">
      <c r="A389" s="10" t="n">
        <v>46281</v>
      </c>
      <c r="B389" s="11" t="s">
        <v>70</v>
      </c>
      <c r="C389" s="11" t="s">
        <v>317</v>
      </c>
      <c r="D389" s="11" t="s">
        <v>34</v>
      </c>
      <c r="E389" s="11"/>
      <c r="F389" s="12" t="s">
        <v>35</v>
      </c>
      <c r="G389" s="12" t="s">
        <v>336</v>
      </c>
      <c r="H389" s="11" t="s">
        <v>37</v>
      </c>
      <c r="I389" s="12"/>
      <c r="J389" s="11" t="n">
        <f aca="false">COUNTIF($A$2:A389,A389)</f>
        <v>1</v>
      </c>
      <c r="K389" s="11" t="str">
        <f aca="false">A389&amp;"#"&amp;J389</f>
        <v>46281#1</v>
      </c>
    </row>
    <row r="390" customFormat="false" ht="35.05" hidden="false" customHeight="false" outlineLevel="0" collapsed="false">
      <c r="A390" s="10" t="n">
        <v>46285</v>
      </c>
      <c r="B390" s="11" t="s">
        <v>63</v>
      </c>
      <c r="C390" s="11" t="s">
        <v>317</v>
      </c>
      <c r="D390" s="11" t="s">
        <v>41</v>
      </c>
      <c r="E390" s="11" t="s">
        <v>215</v>
      </c>
      <c r="F390" s="12" t="s">
        <v>216</v>
      </c>
      <c r="G390" s="12" t="s">
        <v>320</v>
      </c>
      <c r="H390" s="11" t="s">
        <v>37</v>
      </c>
      <c r="I390" s="12" t="s">
        <v>337</v>
      </c>
      <c r="J390" s="11" t="n">
        <f aca="false">COUNTIF($A$2:A390,A390)</f>
        <v>1</v>
      </c>
      <c r="K390" s="11" t="str">
        <f aca="false">A390&amp;"#"&amp;J390</f>
        <v>46285#1</v>
      </c>
    </row>
    <row r="391" customFormat="false" ht="23.85" hidden="false" customHeight="false" outlineLevel="0" collapsed="false">
      <c r="A391" s="10" t="n">
        <v>46290</v>
      </c>
      <c r="B391" s="11" t="s">
        <v>89</v>
      </c>
      <c r="C391" s="11" t="s">
        <v>317</v>
      </c>
      <c r="D391" s="11" t="s">
        <v>41</v>
      </c>
      <c r="E391" s="11" t="s">
        <v>99</v>
      </c>
      <c r="F391" s="12" t="s">
        <v>192</v>
      </c>
      <c r="G391" s="12" t="s">
        <v>338</v>
      </c>
      <c r="H391" s="11" t="s">
        <v>37</v>
      </c>
      <c r="I391" s="12"/>
      <c r="J391" s="11" t="n">
        <f aca="false">COUNTIF($A$2:A391,A391)</f>
        <v>1</v>
      </c>
      <c r="K391" s="11" t="str">
        <f aca="false">A391&amp;"#"&amp;J391</f>
        <v>46290#1</v>
      </c>
    </row>
    <row r="392" customFormat="false" ht="23.85" hidden="false" customHeight="false" outlineLevel="0" collapsed="false">
      <c r="A392" s="10" t="n">
        <v>46290</v>
      </c>
      <c r="B392" s="11" t="s">
        <v>89</v>
      </c>
      <c r="C392" s="11" t="s">
        <v>317</v>
      </c>
      <c r="D392" s="11" t="s">
        <v>41</v>
      </c>
      <c r="E392" s="11" t="s">
        <v>101</v>
      </c>
      <c r="F392" s="12" t="s">
        <v>339</v>
      </c>
      <c r="G392" s="12" t="s">
        <v>338</v>
      </c>
      <c r="H392" s="11" t="s">
        <v>37</v>
      </c>
      <c r="I392" s="12"/>
      <c r="J392" s="11" t="n">
        <f aca="false">COUNTIF($A$2:A392,A392)</f>
        <v>2</v>
      </c>
      <c r="K392" s="11" t="str">
        <f aca="false">A392&amp;"#"&amp;J392</f>
        <v>46290#2</v>
      </c>
    </row>
    <row r="393" customFormat="false" ht="23.85" hidden="false" customHeight="false" outlineLevel="0" collapsed="false">
      <c r="A393" s="10" t="n">
        <v>46290</v>
      </c>
      <c r="B393" s="11" t="s">
        <v>89</v>
      </c>
      <c r="C393" s="11" t="s">
        <v>317</v>
      </c>
      <c r="D393" s="11" t="s">
        <v>34</v>
      </c>
      <c r="E393" s="11"/>
      <c r="F393" s="12" t="s">
        <v>340</v>
      </c>
      <c r="G393" s="12" t="s">
        <v>338</v>
      </c>
      <c r="H393" s="11" t="s">
        <v>37</v>
      </c>
      <c r="I393" s="12"/>
      <c r="J393" s="11" t="n">
        <f aca="false">COUNTIF($A$2:A393,A393)</f>
        <v>3</v>
      </c>
      <c r="K393" s="11" t="str">
        <f aca="false">A393&amp;"#"&amp;J393</f>
        <v>46290#3</v>
      </c>
    </row>
    <row r="394" customFormat="false" ht="23.85" hidden="false" customHeight="false" outlineLevel="0" collapsed="false">
      <c r="A394" s="10" t="n">
        <v>46290</v>
      </c>
      <c r="B394" s="11" t="s">
        <v>89</v>
      </c>
      <c r="C394" s="11" t="s">
        <v>317</v>
      </c>
      <c r="D394" s="11" t="s">
        <v>34</v>
      </c>
      <c r="E394" s="11"/>
      <c r="F394" s="12" t="s">
        <v>195</v>
      </c>
      <c r="G394" s="12" t="s">
        <v>338</v>
      </c>
      <c r="H394" s="11" t="s">
        <v>37</v>
      </c>
      <c r="I394" s="12"/>
      <c r="J394" s="11" t="n">
        <f aca="false">COUNTIF($A$2:A394,A394)</f>
        <v>4</v>
      </c>
      <c r="K394" s="11" t="str">
        <f aca="false">A394&amp;"#"&amp;J394</f>
        <v>46290#4</v>
      </c>
    </row>
    <row r="395" customFormat="false" ht="23.85" hidden="false" customHeight="false" outlineLevel="0" collapsed="false">
      <c r="A395" s="10" t="n">
        <v>46294</v>
      </c>
      <c r="B395" s="11" t="s">
        <v>68</v>
      </c>
      <c r="C395" s="11" t="s">
        <v>317</v>
      </c>
      <c r="D395" s="11" t="s">
        <v>41</v>
      </c>
      <c r="E395" s="11" t="s">
        <v>105</v>
      </c>
      <c r="F395" s="12" t="s">
        <v>106</v>
      </c>
      <c r="G395" s="12" t="s">
        <v>315</v>
      </c>
      <c r="H395" s="11" t="s">
        <v>37</v>
      </c>
      <c r="I395" s="12"/>
      <c r="J395" s="11" t="n">
        <f aca="false">COUNTIF($A$2:A395,A395)</f>
        <v>1</v>
      </c>
      <c r="K395" s="11" t="str">
        <f aca="false">A395&amp;"#"&amp;J395</f>
        <v>46294#1</v>
      </c>
    </row>
    <row r="396" customFormat="false" ht="15" hidden="false" customHeight="false" outlineLevel="0" collapsed="false">
      <c r="A396" s="10" t="n">
        <v>46295</v>
      </c>
      <c r="B396" s="11" t="s">
        <v>70</v>
      </c>
      <c r="C396" s="11" t="s">
        <v>317</v>
      </c>
      <c r="D396" s="11" t="s">
        <v>82</v>
      </c>
      <c r="E396" s="11"/>
      <c r="F396" s="12" t="s">
        <v>108</v>
      </c>
      <c r="G396" s="12" t="s">
        <v>333</v>
      </c>
      <c r="H396" s="11" t="s">
        <v>37</v>
      </c>
      <c r="I396" s="12"/>
      <c r="J396" s="11" t="n">
        <f aca="false">COUNTIF($A$2:A396,A396)</f>
        <v>1</v>
      </c>
      <c r="K396" s="11" t="str">
        <f aca="false">A396&amp;"#"&amp;J396</f>
        <v>46295#1</v>
      </c>
    </row>
    <row r="397" customFormat="false" ht="35.05" hidden="false" customHeight="false" outlineLevel="0" collapsed="false">
      <c r="A397" s="10" t="n">
        <v>46295</v>
      </c>
      <c r="B397" s="11" t="s">
        <v>70</v>
      </c>
      <c r="C397" s="11" t="s">
        <v>317</v>
      </c>
      <c r="D397" s="11" t="s">
        <v>34</v>
      </c>
      <c r="E397" s="11" t="s">
        <v>176</v>
      </c>
      <c r="F397" s="12" t="s">
        <v>224</v>
      </c>
      <c r="G397" s="12" t="s">
        <v>257</v>
      </c>
      <c r="H397" s="11" t="s">
        <v>37</v>
      </c>
      <c r="I397" s="12"/>
      <c r="J397" s="11" t="n">
        <f aca="false">COUNTIF($A$2:A397,A397)</f>
        <v>2</v>
      </c>
      <c r="K397" s="11" t="str">
        <f aca="false">A397&amp;"#"&amp;J397</f>
        <v>46295#2</v>
      </c>
    </row>
    <row r="398" customFormat="false" ht="23.85" hidden="false" customHeight="false" outlineLevel="0" collapsed="false">
      <c r="A398" s="10" t="n">
        <v>46295</v>
      </c>
      <c r="B398" s="11" t="s">
        <v>70</v>
      </c>
      <c r="C398" s="11" t="s">
        <v>317</v>
      </c>
      <c r="D398" s="11" t="s">
        <v>34</v>
      </c>
      <c r="E398" s="11"/>
      <c r="F398" s="12" t="s">
        <v>197</v>
      </c>
      <c r="G398" s="12" t="s">
        <v>333</v>
      </c>
      <c r="H398" s="11" t="s">
        <v>37</v>
      </c>
      <c r="I398" s="12"/>
      <c r="J398" s="11" t="n">
        <f aca="false">COUNTIF($A$2:A398,A398)</f>
        <v>3</v>
      </c>
      <c r="K398" s="11" t="str">
        <f aca="false">A398&amp;"#"&amp;J398</f>
        <v>46295#3</v>
      </c>
    </row>
    <row r="399" customFormat="false" ht="23.85" hidden="false" customHeight="false" outlineLevel="0" collapsed="false">
      <c r="A399" s="10" t="n">
        <v>46295</v>
      </c>
      <c r="B399" s="11" t="s">
        <v>70</v>
      </c>
      <c r="C399" s="11" t="s">
        <v>317</v>
      </c>
      <c r="D399" s="11" t="s">
        <v>34</v>
      </c>
      <c r="E399" s="11"/>
      <c r="F399" s="12" t="s">
        <v>112</v>
      </c>
      <c r="G399" s="12" t="s">
        <v>338</v>
      </c>
      <c r="H399" s="11" t="s">
        <v>37</v>
      </c>
      <c r="I399" s="12"/>
      <c r="J399" s="11" t="n">
        <f aca="false">COUNTIF($A$2:A399,A399)</f>
        <v>4</v>
      </c>
      <c r="K399" s="11" t="str">
        <f aca="false">A399&amp;"#"&amp;J399</f>
        <v>46295#4</v>
      </c>
    </row>
    <row r="400" customFormat="false" ht="15" hidden="false" customHeight="false" outlineLevel="0" collapsed="false">
      <c r="A400" s="10" t="n">
        <v>46296</v>
      </c>
      <c r="B400" s="11" t="s">
        <v>32</v>
      </c>
      <c r="C400" s="11" t="s">
        <v>341</v>
      </c>
      <c r="D400" s="11" t="s">
        <v>34</v>
      </c>
      <c r="E400" s="11"/>
      <c r="F400" s="12" t="s">
        <v>35</v>
      </c>
      <c r="G400" s="12" t="s">
        <v>342</v>
      </c>
      <c r="H400" s="11" t="s">
        <v>37</v>
      </c>
      <c r="I400" s="12"/>
      <c r="J400" s="11" t="n">
        <f aca="false">COUNTIF($A$2:A400,A400)</f>
        <v>1</v>
      </c>
      <c r="K400" s="11" t="str">
        <f aca="false">A400&amp;"#"&amp;J400</f>
        <v>46296#1</v>
      </c>
    </row>
    <row r="401" customFormat="false" ht="23.85" hidden="false" customHeight="false" outlineLevel="0" collapsed="false">
      <c r="A401" s="10" t="n">
        <v>46296</v>
      </c>
      <c r="B401" s="11" t="s">
        <v>32</v>
      </c>
      <c r="C401" s="11" t="s">
        <v>341</v>
      </c>
      <c r="D401" s="11" t="s">
        <v>34</v>
      </c>
      <c r="E401" s="11"/>
      <c r="F401" s="12" t="s">
        <v>38</v>
      </c>
      <c r="G401" s="12" t="s">
        <v>343</v>
      </c>
      <c r="H401" s="11" t="s">
        <v>37</v>
      </c>
      <c r="I401" s="12"/>
      <c r="J401" s="11" t="n">
        <f aca="false">COUNTIF($A$2:A401,A401)</f>
        <v>2</v>
      </c>
      <c r="K401" s="11" t="str">
        <f aca="false">A401&amp;"#"&amp;J401</f>
        <v>46296#2</v>
      </c>
    </row>
    <row r="402" customFormat="false" ht="15" hidden="false" customHeight="false" outlineLevel="0" collapsed="false">
      <c r="A402" s="10" t="n">
        <v>46300</v>
      </c>
      <c r="B402" s="11" t="s">
        <v>40</v>
      </c>
      <c r="C402" s="11" t="s">
        <v>341</v>
      </c>
      <c r="D402" s="11" t="s">
        <v>41</v>
      </c>
      <c r="E402" s="11" t="s">
        <v>42</v>
      </c>
      <c r="F402" s="12" t="s">
        <v>43</v>
      </c>
      <c r="G402" s="12" t="s">
        <v>344</v>
      </c>
      <c r="H402" s="11" t="s">
        <v>37</v>
      </c>
      <c r="I402" s="12"/>
      <c r="J402" s="11" t="n">
        <f aca="false">COUNTIF($A$2:A402,A402)</f>
        <v>1</v>
      </c>
      <c r="K402" s="11" t="str">
        <f aca="false">A402&amp;"#"&amp;J402</f>
        <v>46300#1</v>
      </c>
    </row>
    <row r="403" customFormat="false" ht="23.85" hidden="false" customHeight="false" outlineLevel="0" collapsed="false">
      <c r="A403" s="10" t="n">
        <v>46300</v>
      </c>
      <c r="B403" s="11" t="s">
        <v>40</v>
      </c>
      <c r="C403" s="11" t="s">
        <v>341</v>
      </c>
      <c r="D403" s="11" t="s">
        <v>41</v>
      </c>
      <c r="E403" s="11" t="s">
        <v>45</v>
      </c>
      <c r="F403" s="12" t="s">
        <v>46</v>
      </c>
      <c r="G403" s="12" t="s">
        <v>344</v>
      </c>
      <c r="H403" s="11" t="s">
        <v>37</v>
      </c>
      <c r="I403" s="12"/>
      <c r="J403" s="11" t="n">
        <f aca="false">COUNTIF($A$2:A403,A403)</f>
        <v>2</v>
      </c>
      <c r="K403" s="11" t="str">
        <f aca="false">A403&amp;"#"&amp;J403</f>
        <v>46300#2</v>
      </c>
    </row>
    <row r="404" customFormat="false" ht="23.85" hidden="false" customHeight="false" outlineLevel="0" collapsed="false">
      <c r="A404" s="10" t="n">
        <v>46300</v>
      </c>
      <c r="B404" s="11" t="s">
        <v>40</v>
      </c>
      <c r="C404" s="11" t="s">
        <v>341</v>
      </c>
      <c r="D404" s="11" t="s">
        <v>34</v>
      </c>
      <c r="E404" s="11"/>
      <c r="F404" s="12" t="s">
        <v>47</v>
      </c>
      <c r="G404" s="12" t="s">
        <v>344</v>
      </c>
      <c r="H404" s="11" t="s">
        <v>37</v>
      </c>
      <c r="I404" s="12"/>
      <c r="J404" s="11" t="n">
        <f aca="false">COUNTIF($A$2:A404,A404)</f>
        <v>3</v>
      </c>
      <c r="K404" s="11" t="str">
        <f aca="false">A404&amp;"#"&amp;J404</f>
        <v>46300#3</v>
      </c>
    </row>
    <row r="405" customFormat="false" ht="46.25" hidden="false" customHeight="false" outlineLevel="0" collapsed="false">
      <c r="A405" s="10" t="n">
        <v>46303</v>
      </c>
      <c r="B405" s="11" t="s">
        <v>32</v>
      </c>
      <c r="C405" s="11" t="s">
        <v>341</v>
      </c>
      <c r="D405" s="11" t="s">
        <v>34</v>
      </c>
      <c r="E405" s="11"/>
      <c r="F405" s="12" t="s">
        <v>48</v>
      </c>
      <c r="G405" s="12" t="s">
        <v>344</v>
      </c>
      <c r="H405" s="11" t="s">
        <v>37</v>
      </c>
      <c r="I405" s="12"/>
      <c r="J405" s="11" t="n">
        <f aca="false">COUNTIF($A$2:A405,A405)</f>
        <v>1</v>
      </c>
      <c r="K405" s="11" t="str">
        <f aca="false">A405&amp;"#"&amp;J405</f>
        <v>46303#1</v>
      </c>
    </row>
    <row r="406" customFormat="false" ht="23.85" hidden="false" customHeight="false" outlineLevel="0" collapsed="false">
      <c r="A406" s="10" t="n">
        <v>46303</v>
      </c>
      <c r="B406" s="11" t="s">
        <v>32</v>
      </c>
      <c r="C406" s="11" t="s">
        <v>341</v>
      </c>
      <c r="D406" s="11" t="s">
        <v>34</v>
      </c>
      <c r="E406" s="11"/>
      <c r="F406" s="12" t="s">
        <v>49</v>
      </c>
      <c r="G406" s="12" t="s">
        <v>344</v>
      </c>
      <c r="H406" s="11" t="s">
        <v>37</v>
      </c>
      <c r="I406" s="12"/>
      <c r="J406" s="11" t="n">
        <f aca="false">COUNTIF($A$2:A406,A406)</f>
        <v>2</v>
      </c>
      <c r="K406" s="11" t="str">
        <f aca="false">A406&amp;"#"&amp;J406</f>
        <v>46303#2</v>
      </c>
    </row>
    <row r="407" customFormat="false" ht="35.05" hidden="false" customHeight="false" outlineLevel="0" collapsed="false">
      <c r="A407" s="10" t="n">
        <v>46305</v>
      </c>
      <c r="B407" s="11" t="s">
        <v>50</v>
      </c>
      <c r="C407" s="11" t="s">
        <v>341</v>
      </c>
      <c r="D407" s="11" t="s">
        <v>41</v>
      </c>
      <c r="E407" s="11" t="s">
        <v>65</v>
      </c>
      <c r="F407" s="12" t="s">
        <v>73</v>
      </c>
      <c r="G407" s="12" t="s">
        <v>344</v>
      </c>
      <c r="H407" s="11" t="s">
        <v>37</v>
      </c>
      <c r="I407" s="12" t="s">
        <v>345</v>
      </c>
      <c r="J407" s="11" t="n">
        <f aca="false">COUNTIF($A$2:A407,A407)</f>
        <v>1</v>
      </c>
      <c r="K407" s="11" t="str">
        <f aca="false">A407&amp;"#"&amp;J407</f>
        <v>46305#1</v>
      </c>
    </row>
    <row r="408" customFormat="false" ht="35.05" hidden="false" customHeight="false" outlineLevel="0" collapsed="false">
      <c r="A408" s="10" t="n">
        <v>46305</v>
      </c>
      <c r="B408" s="11" t="s">
        <v>50</v>
      </c>
      <c r="C408" s="11" t="s">
        <v>341</v>
      </c>
      <c r="D408" s="11" t="s">
        <v>41</v>
      </c>
      <c r="E408" s="11" t="s">
        <v>57</v>
      </c>
      <c r="F408" s="12" t="s">
        <v>346</v>
      </c>
      <c r="G408" s="12" t="s">
        <v>344</v>
      </c>
      <c r="H408" s="11" t="s">
        <v>37</v>
      </c>
      <c r="I408" s="12" t="s">
        <v>345</v>
      </c>
      <c r="J408" s="11" t="n">
        <f aca="false">COUNTIF($A$2:A408,A408)</f>
        <v>2</v>
      </c>
      <c r="K408" s="11" t="str">
        <f aca="false">A408&amp;"#"&amp;J408</f>
        <v>46305#2</v>
      </c>
    </row>
    <row r="409" customFormat="false" ht="35.05" hidden="false" customHeight="false" outlineLevel="0" collapsed="false">
      <c r="A409" s="10" t="n">
        <v>46305</v>
      </c>
      <c r="B409" s="11" t="s">
        <v>50</v>
      </c>
      <c r="C409" s="11" t="s">
        <v>341</v>
      </c>
      <c r="D409" s="11" t="s">
        <v>41</v>
      </c>
      <c r="E409" s="11" t="s">
        <v>148</v>
      </c>
      <c r="F409" s="12" t="s">
        <v>180</v>
      </c>
      <c r="G409" s="12" t="s">
        <v>344</v>
      </c>
      <c r="H409" s="11" t="s">
        <v>37</v>
      </c>
      <c r="I409" s="12" t="s">
        <v>345</v>
      </c>
      <c r="J409" s="11" t="n">
        <f aca="false">COUNTIF($A$2:A409,A409)</f>
        <v>3</v>
      </c>
      <c r="K409" s="11" t="str">
        <f aca="false">A409&amp;"#"&amp;J409</f>
        <v>46305#3</v>
      </c>
    </row>
    <row r="410" customFormat="false" ht="35.05" hidden="false" customHeight="false" outlineLevel="0" collapsed="false">
      <c r="A410" s="10" t="n">
        <v>46305</v>
      </c>
      <c r="B410" s="11" t="s">
        <v>50</v>
      </c>
      <c r="C410" s="11" t="s">
        <v>341</v>
      </c>
      <c r="D410" s="11" t="s">
        <v>41</v>
      </c>
      <c r="E410" s="11" t="s">
        <v>51</v>
      </c>
      <c r="F410" s="12" t="s">
        <v>52</v>
      </c>
      <c r="G410" s="12" t="s">
        <v>344</v>
      </c>
      <c r="H410" s="11" t="s">
        <v>37</v>
      </c>
      <c r="I410" s="12" t="s">
        <v>345</v>
      </c>
      <c r="J410" s="11" t="n">
        <f aca="false">COUNTIF($A$2:A410,A410)</f>
        <v>4</v>
      </c>
      <c r="K410" s="11" t="str">
        <f aca="false">A410&amp;"#"&amp;J410</f>
        <v>46305#4</v>
      </c>
    </row>
    <row r="411" customFormat="false" ht="35.05" hidden="false" customHeight="false" outlineLevel="0" collapsed="false">
      <c r="A411" s="10" t="n">
        <v>46305</v>
      </c>
      <c r="B411" s="11" t="s">
        <v>50</v>
      </c>
      <c r="C411" s="11" t="s">
        <v>341</v>
      </c>
      <c r="D411" s="11" t="s">
        <v>41</v>
      </c>
      <c r="E411" s="11" t="s">
        <v>53</v>
      </c>
      <c r="F411" s="12" t="s">
        <v>54</v>
      </c>
      <c r="G411" s="12" t="s">
        <v>344</v>
      </c>
      <c r="H411" s="11" t="s">
        <v>37</v>
      </c>
      <c r="I411" s="12" t="s">
        <v>345</v>
      </c>
      <c r="J411" s="11" t="n">
        <f aca="false">COUNTIF($A$2:A411,A411)</f>
        <v>5</v>
      </c>
      <c r="K411" s="11" t="str">
        <f aca="false">A411&amp;"#"&amp;J411</f>
        <v>46305#5</v>
      </c>
    </row>
    <row r="412" customFormat="false" ht="35.05" hidden="false" customHeight="false" outlineLevel="0" collapsed="false">
      <c r="A412" s="10" t="n">
        <v>46305</v>
      </c>
      <c r="B412" s="11" t="s">
        <v>50</v>
      </c>
      <c r="C412" s="11" t="s">
        <v>341</v>
      </c>
      <c r="D412" s="11" t="s">
        <v>41</v>
      </c>
      <c r="E412" s="11" t="s">
        <v>55</v>
      </c>
      <c r="F412" s="12" t="s">
        <v>56</v>
      </c>
      <c r="G412" s="12" t="s">
        <v>344</v>
      </c>
      <c r="H412" s="11" t="s">
        <v>37</v>
      </c>
      <c r="I412" s="12" t="s">
        <v>345</v>
      </c>
      <c r="J412" s="11" t="n">
        <f aca="false">COUNTIF($A$2:A412,A412)</f>
        <v>6</v>
      </c>
      <c r="K412" s="11" t="str">
        <f aca="false">A412&amp;"#"&amp;J412</f>
        <v>46305#6</v>
      </c>
    </row>
    <row r="413" customFormat="false" ht="35.05" hidden="false" customHeight="false" outlineLevel="0" collapsed="false">
      <c r="A413" s="10" t="n">
        <v>46305</v>
      </c>
      <c r="B413" s="11" t="s">
        <v>50</v>
      </c>
      <c r="C413" s="11" t="s">
        <v>341</v>
      </c>
      <c r="D413" s="11" t="s">
        <v>34</v>
      </c>
      <c r="E413" s="11"/>
      <c r="F413" s="12" t="s">
        <v>60</v>
      </c>
      <c r="G413" s="12" t="s">
        <v>344</v>
      </c>
      <c r="H413" s="11" t="s">
        <v>37</v>
      </c>
      <c r="I413" s="12" t="s">
        <v>345</v>
      </c>
      <c r="J413" s="11" t="n">
        <f aca="false">COUNTIF($A$2:A413,A413)</f>
        <v>7</v>
      </c>
      <c r="K413" s="11" t="str">
        <f aca="false">A413&amp;"#"&amp;J413</f>
        <v>46305#7</v>
      </c>
    </row>
    <row r="414" customFormat="false" ht="35.05" hidden="false" customHeight="false" outlineLevel="0" collapsed="false">
      <c r="A414" s="10" t="n">
        <v>46305</v>
      </c>
      <c r="B414" s="11" t="s">
        <v>50</v>
      </c>
      <c r="C414" s="11" t="s">
        <v>341</v>
      </c>
      <c r="D414" s="11" t="s">
        <v>34</v>
      </c>
      <c r="E414" s="11"/>
      <c r="F414" s="12" t="s">
        <v>61</v>
      </c>
      <c r="G414" s="12" t="s">
        <v>344</v>
      </c>
      <c r="H414" s="11" t="s">
        <v>37</v>
      </c>
      <c r="I414" s="12" t="s">
        <v>345</v>
      </c>
      <c r="J414" s="11" t="n">
        <f aca="false">COUNTIF($A$2:A414,A414)</f>
        <v>8</v>
      </c>
      <c r="K414" s="11" t="str">
        <f aca="false">A414&amp;"#"&amp;J414</f>
        <v>46305#8</v>
      </c>
    </row>
    <row r="415" customFormat="false" ht="35.05" hidden="false" customHeight="false" outlineLevel="0" collapsed="false">
      <c r="A415" s="10" t="n">
        <v>46305</v>
      </c>
      <c r="B415" s="11" t="s">
        <v>50</v>
      </c>
      <c r="C415" s="11" t="s">
        <v>341</v>
      </c>
      <c r="D415" s="11" t="s">
        <v>34</v>
      </c>
      <c r="E415" s="11"/>
      <c r="F415" s="12" t="s">
        <v>347</v>
      </c>
      <c r="G415" s="12" t="s">
        <v>344</v>
      </c>
      <c r="H415" s="11" t="s">
        <v>37</v>
      </c>
      <c r="I415" s="12" t="s">
        <v>345</v>
      </c>
      <c r="J415" s="11" t="n">
        <f aca="false">COUNTIF($A$2:A415,A415)</f>
        <v>9</v>
      </c>
      <c r="K415" s="11" t="str">
        <f aca="false">A415&amp;"#"&amp;J415</f>
        <v>46305#9</v>
      </c>
    </row>
    <row r="416" customFormat="false" ht="35.05" hidden="false" customHeight="false" outlineLevel="0" collapsed="false">
      <c r="A416" s="10" t="n">
        <v>46305</v>
      </c>
      <c r="B416" s="11" t="s">
        <v>50</v>
      </c>
      <c r="C416" s="11" t="s">
        <v>341</v>
      </c>
      <c r="D416" s="11" t="s">
        <v>34</v>
      </c>
      <c r="E416" s="11"/>
      <c r="F416" s="12" t="s">
        <v>62</v>
      </c>
      <c r="G416" s="12" t="s">
        <v>344</v>
      </c>
      <c r="H416" s="11" t="s">
        <v>37</v>
      </c>
      <c r="I416" s="12" t="s">
        <v>345</v>
      </c>
      <c r="J416" s="11" t="n">
        <f aca="false">COUNTIF($A$2:A416,A416)</f>
        <v>10</v>
      </c>
      <c r="K416" s="11" t="str">
        <f aca="false">A416&amp;"#"&amp;J416</f>
        <v>46305#10</v>
      </c>
    </row>
    <row r="417" customFormat="false" ht="35.05" hidden="false" customHeight="false" outlineLevel="0" collapsed="false">
      <c r="A417" s="10" t="n">
        <v>46306</v>
      </c>
      <c r="B417" s="11" t="s">
        <v>63</v>
      </c>
      <c r="C417" s="11" t="s">
        <v>341</v>
      </c>
      <c r="D417" s="11" t="s">
        <v>64</v>
      </c>
      <c r="E417" s="11" t="s">
        <v>65</v>
      </c>
      <c r="F417" s="12" t="s">
        <v>66</v>
      </c>
      <c r="G417" s="12" t="s">
        <v>344</v>
      </c>
      <c r="H417" s="11" t="s">
        <v>37</v>
      </c>
      <c r="I417" s="12" t="s">
        <v>348</v>
      </c>
      <c r="J417" s="11" t="n">
        <f aca="false">COUNTIF($A$2:A417,A417)</f>
        <v>1</v>
      </c>
      <c r="K417" s="11" t="str">
        <f aca="false">A417&amp;"#"&amp;J417</f>
        <v>46306#1</v>
      </c>
    </row>
    <row r="418" customFormat="false" ht="23.85" hidden="false" customHeight="false" outlineLevel="0" collapsed="false">
      <c r="A418" s="10" t="n">
        <v>46307</v>
      </c>
      <c r="B418" s="11" t="s">
        <v>40</v>
      </c>
      <c r="C418" s="11" t="s">
        <v>341</v>
      </c>
      <c r="D418" s="11" t="s">
        <v>64</v>
      </c>
      <c r="E418" s="11" t="s">
        <v>65</v>
      </c>
      <c r="F418" s="12" t="s">
        <v>67</v>
      </c>
      <c r="G418" s="12" t="s">
        <v>344</v>
      </c>
      <c r="H418" s="11" t="s">
        <v>37</v>
      </c>
      <c r="I418" s="12"/>
      <c r="J418" s="11" t="n">
        <f aca="false">COUNTIF($A$2:A418,A418)</f>
        <v>1</v>
      </c>
      <c r="K418" s="11" t="str">
        <f aca="false">A418&amp;"#"&amp;J418</f>
        <v>46307#1</v>
      </c>
    </row>
    <row r="419" customFormat="false" ht="23.85" hidden="false" customHeight="false" outlineLevel="0" collapsed="false">
      <c r="A419" s="10" t="n">
        <v>46308</v>
      </c>
      <c r="B419" s="11" t="s">
        <v>68</v>
      </c>
      <c r="C419" s="11" t="s">
        <v>341</v>
      </c>
      <c r="D419" s="11" t="s">
        <v>64</v>
      </c>
      <c r="E419" s="11" t="s">
        <v>65</v>
      </c>
      <c r="F419" s="12" t="s">
        <v>69</v>
      </c>
      <c r="G419" s="12" t="s">
        <v>344</v>
      </c>
      <c r="H419" s="11" t="s">
        <v>37</v>
      </c>
      <c r="I419" s="12"/>
      <c r="J419" s="11" t="n">
        <f aca="false">COUNTIF($A$2:A419,A419)</f>
        <v>1</v>
      </c>
      <c r="K419" s="11" t="str">
        <f aca="false">A419&amp;"#"&amp;J419</f>
        <v>46308#1</v>
      </c>
    </row>
    <row r="420" customFormat="false" ht="23.85" hidden="false" customHeight="false" outlineLevel="0" collapsed="false">
      <c r="A420" s="10" t="n">
        <v>46309</v>
      </c>
      <c r="B420" s="11" t="s">
        <v>70</v>
      </c>
      <c r="C420" s="11" t="s">
        <v>341</v>
      </c>
      <c r="D420" s="11" t="s">
        <v>64</v>
      </c>
      <c r="E420" s="11" t="s">
        <v>65</v>
      </c>
      <c r="F420" s="12" t="s">
        <v>71</v>
      </c>
      <c r="G420" s="12" t="s">
        <v>344</v>
      </c>
      <c r="H420" s="11" t="s">
        <v>37</v>
      </c>
      <c r="I420" s="12"/>
      <c r="J420" s="11" t="n">
        <f aca="false">COUNTIF($A$2:A420,A420)</f>
        <v>1</v>
      </c>
      <c r="K420" s="11" t="str">
        <f aca="false">A420&amp;"#"&amp;J420</f>
        <v>46309#1</v>
      </c>
    </row>
    <row r="421" customFormat="false" ht="23.85" hidden="false" customHeight="false" outlineLevel="0" collapsed="false">
      <c r="A421" s="10" t="n">
        <v>46310</v>
      </c>
      <c r="B421" s="11" t="s">
        <v>32</v>
      </c>
      <c r="C421" s="11" t="s">
        <v>341</v>
      </c>
      <c r="D421" s="11" t="s">
        <v>41</v>
      </c>
      <c r="E421" s="11" t="s">
        <v>176</v>
      </c>
      <c r="F421" s="12" t="s">
        <v>330</v>
      </c>
      <c r="G421" s="12" t="s">
        <v>281</v>
      </c>
      <c r="H421" s="11" t="s">
        <v>37</v>
      </c>
      <c r="I421" s="12"/>
      <c r="J421" s="11" t="n">
        <f aca="false">COUNTIF($A$2:A421,A421)</f>
        <v>1</v>
      </c>
      <c r="K421" s="11" t="str">
        <f aca="false">A421&amp;"#"&amp;J421</f>
        <v>46310#1</v>
      </c>
    </row>
    <row r="422" customFormat="false" ht="23.85" hidden="false" customHeight="false" outlineLevel="0" collapsed="false">
      <c r="A422" s="10" t="n">
        <v>46310</v>
      </c>
      <c r="B422" s="11" t="s">
        <v>32</v>
      </c>
      <c r="C422" s="11" t="s">
        <v>341</v>
      </c>
      <c r="D422" s="11" t="s">
        <v>41</v>
      </c>
      <c r="E422" s="11" t="s">
        <v>77</v>
      </c>
      <c r="F422" s="12" t="s">
        <v>279</v>
      </c>
      <c r="G422" s="12" t="s">
        <v>281</v>
      </c>
      <c r="H422" s="11" t="s">
        <v>37</v>
      </c>
      <c r="I422" s="12"/>
      <c r="J422" s="11" t="n">
        <f aca="false">COUNTIF($A$2:A422,A422)</f>
        <v>2</v>
      </c>
      <c r="K422" s="11" t="str">
        <f aca="false">A422&amp;"#"&amp;J422</f>
        <v>46310#2</v>
      </c>
    </row>
    <row r="423" customFormat="false" ht="23.85" hidden="false" customHeight="false" outlineLevel="0" collapsed="false">
      <c r="A423" s="10" t="n">
        <v>46310</v>
      </c>
      <c r="B423" s="11" t="s">
        <v>32</v>
      </c>
      <c r="C423" s="11" t="s">
        <v>341</v>
      </c>
      <c r="D423" s="11" t="s">
        <v>41</v>
      </c>
      <c r="E423" s="11" t="s">
        <v>57</v>
      </c>
      <c r="F423" s="12" t="s">
        <v>79</v>
      </c>
      <c r="G423" s="12" t="s">
        <v>349</v>
      </c>
      <c r="H423" s="11" t="s">
        <v>37</v>
      </c>
      <c r="I423" s="12"/>
      <c r="J423" s="11" t="n">
        <f aca="false">COUNTIF($A$2:A423,A423)</f>
        <v>3</v>
      </c>
      <c r="K423" s="11" t="str">
        <f aca="false">A423&amp;"#"&amp;J423</f>
        <v>46310#3</v>
      </c>
    </row>
    <row r="424" customFormat="false" ht="23.85" hidden="false" customHeight="false" outlineLevel="0" collapsed="false">
      <c r="A424" s="10" t="n">
        <v>46310</v>
      </c>
      <c r="B424" s="11" t="s">
        <v>32</v>
      </c>
      <c r="C424" s="11" t="s">
        <v>341</v>
      </c>
      <c r="D424" s="11" t="s">
        <v>41</v>
      </c>
      <c r="E424" s="11" t="s">
        <v>65</v>
      </c>
      <c r="F424" s="12" t="s">
        <v>72</v>
      </c>
      <c r="G424" s="12" t="s">
        <v>344</v>
      </c>
      <c r="H424" s="11" t="s">
        <v>37</v>
      </c>
      <c r="I424" s="12"/>
      <c r="J424" s="11" t="n">
        <f aca="false">COUNTIF($A$2:A424,A424)</f>
        <v>4</v>
      </c>
      <c r="K424" s="11" t="str">
        <f aca="false">A424&amp;"#"&amp;J424</f>
        <v>46310#4</v>
      </c>
    </row>
    <row r="425" customFormat="false" ht="15" hidden="false" customHeight="false" outlineLevel="0" collapsed="false">
      <c r="A425" s="10" t="n">
        <v>46310</v>
      </c>
      <c r="B425" s="11" t="s">
        <v>32</v>
      </c>
      <c r="C425" s="11" t="s">
        <v>341</v>
      </c>
      <c r="D425" s="11" t="s">
        <v>41</v>
      </c>
      <c r="E425" s="11" t="s">
        <v>176</v>
      </c>
      <c r="F425" s="12" t="s">
        <v>186</v>
      </c>
      <c r="G425" s="12" t="s">
        <v>281</v>
      </c>
      <c r="H425" s="11" t="s">
        <v>37</v>
      </c>
      <c r="I425" s="12"/>
      <c r="J425" s="11" t="n">
        <f aca="false">COUNTIF($A$2:A425,A425)</f>
        <v>5</v>
      </c>
      <c r="K425" s="11" t="str">
        <f aca="false">A425&amp;"#"&amp;J425</f>
        <v>46310#5</v>
      </c>
    </row>
    <row r="426" customFormat="false" ht="15" hidden="false" customHeight="false" outlineLevel="0" collapsed="false">
      <c r="A426" s="10" t="n">
        <v>46310</v>
      </c>
      <c r="B426" s="11" t="s">
        <v>32</v>
      </c>
      <c r="C426" s="11" t="s">
        <v>341</v>
      </c>
      <c r="D426" s="11" t="s">
        <v>93</v>
      </c>
      <c r="E426" s="11"/>
      <c r="F426" s="12" t="s">
        <v>350</v>
      </c>
      <c r="G426" s="12" t="s">
        <v>116</v>
      </c>
      <c r="H426" s="11" t="s">
        <v>37</v>
      </c>
      <c r="I426" s="12"/>
      <c r="J426" s="11" t="n">
        <f aca="false">COUNTIF($A$2:A426,A426)</f>
        <v>6</v>
      </c>
      <c r="K426" s="11" t="str">
        <f aca="false">A426&amp;"#"&amp;J426</f>
        <v>46310#6</v>
      </c>
    </row>
    <row r="427" customFormat="false" ht="23.85" hidden="false" customHeight="false" outlineLevel="0" collapsed="false">
      <c r="A427" s="10" t="n">
        <v>46310</v>
      </c>
      <c r="B427" s="11" t="s">
        <v>32</v>
      </c>
      <c r="C427" s="11" t="s">
        <v>341</v>
      </c>
      <c r="D427" s="11" t="s">
        <v>93</v>
      </c>
      <c r="E427" s="11" t="s">
        <v>65</v>
      </c>
      <c r="F427" s="12" t="s">
        <v>209</v>
      </c>
      <c r="G427" s="12" t="s">
        <v>344</v>
      </c>
      <c r="H427" s="11" t="s">
        <v>37</v>
      </c>
      <c r="I427" s="12"/>
      <c r="J427" s="11" t="n">
        <f aca="false">COUNTIF($A$2:A427,A427)</f>
        <v>7</v>
      </c>
      <c r="K427" s="11" t="str">
        <f aca="false">A427&amp;"#"&amp;J427</f>
        <v>46310#7</v>
      </c>
    </row>
    <row r="428" customFormat="false" ht="23.85" hidden="false" customHeight="false" outlineLevel="0" collapsed="false">
      <c r="A428" s="10" t="n">
        <v>46310</v>
      </c>
      <c r="B428" s="11" t="s">
        <v>32</v>
      </c>
      <c r="C428" s="11" t="s">
        <v>341</v>
      </c>
      <c r="D428" s="11" t="s">
        <v>82</v>
      </c>
      <c r="E428" s="11"/>
      <c r="F428" s="12" t="s">
        <v>83</v>
      </c>
      <c r="G428" s="12" t="s">
        <v>351</v>
      </c>
      <c r="H428" s="11" t="s">
        <v>37</v>
      </c>
      <c r="I428" s="12"/>
      <c r="J428" s="11" t="n">
        <f aca="false">COUNTIF($A$2:A428,A428)</f>
        <v>8</v>
      </c>
      <c r="K428" s="11" t="str">
        <f aca="false">A428&amp;"#"&amp;J428</f>
        <v>46310#8</v>
      </c>
    </row>
    <row r="429" customFormat="false" ht="23.85" hidden="false" customHeight="false" outlineLevel="0" collapsed="false">
      <c r="A429" s="10" t="n">
        <v>46310</v>
      </c>
      <c r="B429" s="11" t="s">
        <v>32</v>
      </c>
      <c r="C429" s="11" t="s">
        <v>341</v>
      </c>
      <c r="D429" s="11" t="s">
        <v>34</v>
      </c>
      <c r="E429" s="11"/>
      <c r="F429" s="12" t="s">
        <v>352</v>
      </c>
      <c r="G429" s="12" t="s">
        <v>353</v>
      </c>
      <c r="H429" s="11" t="s">
        <v>37</v>
      </c>
      <c r="I429" s="12"/>
      <c r="J429" s="11" t="n">
        <f aca="false">COUNTIF($A$2:A429,A429)</f>
        <v>9</v>
      </c>
      <c r="K429" s="11" t="str">
        <f aca="false">A429&amp;"#"&amp;J429</f>
        <v>46310#9</v>
      </c>
    </row>
    <row r="430" customFormat="false" ht="23.85" hidden="false" customHeight="false" outlineLevel="0" collapsed="false">
      <c r="A430" s="10" t="n">
        <v>46310</v>
      </c>
      <c r="B430" s="11" t="s">
        <v>32</v>
      </c>
      <c r="C430" s="11" t="s">
        <v>341</v>
      </c>
      <c r="D430" s="11" t="s">
        <v>34</v>
      </c>
      <c r="E430" s="11"/>
      <c r="F430" s="12" t="s">
        <v>85</v>
      </c>
      <c r="G430" s="12" t="s">
        <v>353</v>
      </c>
      <c r="H430" s="11" t="s">
        <v>37</v>
      </c>
      <c r="I430" s="12"/>
      <c r="J430" s="11" t="n">
        <f aca="false">COUNTIF($A$2:A430,A430)</f>
        <v>10</v>
      </c>
      <c r="K430" s="11" t="str">
        <f aca="false">A430&amp;"#"&amp;J430</f>
        <v>46310#10</v>
      </c>
    </row>
    <row r="431" customFormat="false" ht="23.85" hidden="false" customHeight="false" outlineLevel="0" collapsed="false">
      <c r="A431" s="10" t="n">
        <v>46310</v>
      </c>
      <c r="B431" s="11" t="s">
        <v>32</v>
      </c>
      <c r="C431" s="11" t="s">
        <v>341</v>
      </c>
      <c r="D431" s="11" t="s">
        <v>34</v>
      </c>
      <c r="E431" s="11"/>
      <c r="F431" s="12" t="s">
        <v>334</v>
      </c>
      <c r="G431" s="12" t="s">
        <v>344</v>
      </c>
      <c r="H431" s="11" t="s">
        <v>37</v>
      </c>
      <c r="I431" s="12"/>
      <c r="J431" s="11" t="n">
        <f aca="false">COUNTIF($A$2:A431,A431)</f>
        <v>11</v>
      </c>
      <c r="K431" s="11" t="str">
        <f aca="false">A431&amp;"#"&amp;J431</f>
        <v>46310#11</v>
      </c>
    </row>
    <row r="432" customFormat="false" ht="23.85" hidden="false" customHeight="false" outlineLevel="0" collapsed="false">
      <c r="A432" s="10" t="n">
        <v>46310</v>
      </c>
      <c r="B432" s="11" t="s">
        <v>32</v>
      </c>
      <c r="C432" s="11" t="s">
        <v>341</v>
      </c>
      <c r="D432" s="11" t="s">
        <v>34</v>
      </c>
      <c r="E432" s="11"/>
      <c r="F432" s="12" t="s">
        <v>354</v>
      </c>
      <c r="G432" s="12" t="s">
        <v>353</v>
      </c>
      <c r="H432" s="11" t="s">
        <v>37</v>
      </c>
      <c r="I432" s="12"/>
      <c r="J432" s="11" t="n">
        <f aca="false">COUNTIF($A$2:A432,A432)</f>
        <v>12</v>
      </c>
      <c r="K432" s="11" t="str">
        <f aca="false">A432&amp;"#"&amp;J432</f>
        <v>46310#12</v>
      </c>
    </row>
    <row r="433" customFormat="false" ht="23.85" hidden="false" customHeight="false" outlineLevel="0" collapsed="false">
      <c r="A433" s="10" t="n">
        <v>46310</v>
      </c>
      <c r="B433" s="11" t="s">
        <v>32</v>
      </c>
      <c r="C433" s="11" t="s">
        <v>341</v>
      </c>
      <c r="D433" s="11" t="s">
        <v>34</v>
      </c>
      <c r="E433" s="11"/>
      <c r="F433" s="12" t="s">
        <v>88</v>
      </c>
      <c r="G433" s="12" t="s">
        <v>353</v>
      </c>
      <c r="H433" s="11" t="s">
        <v>37</v>
      </c>
      <c r="I433" s="12"/>
      <c r="J433" s="11" t="n">
        <f aca="false">COUNTIF($A$2:A433,A433)</f>
        <v>13</v>
      </c>
      <c r="K433" s="11" t="str">
        <f aca="false">A433&amp;"#"&amp;J433</f>
        <v>46310#13</v>
      </c>
    </row>
    <row r="434" customFormat="false" ht="15" hidden="false" customHeight="false" outlineLevel="0" collapsed="false">
      <c r="A434" s="10" t="n">
        <v>46310</v>
      </c>
      <c r="B434" s="11" t="s">
        <v>32</v>
      </c>
      <c r="C434" s="11" t="s">
        <v>341</v>
      </c>
      <c r="D434" s="11" t="s">
        <v>34</v>
      </c>
      <c r="E434" s="11"/>
      <c r="F434" s="12" t="s">
        <v>335</v>
      </c>
      <c r="G434" s="12" t="s">
        <v>344</v>
      </c>
      <c r="H434" s="11" t="s">
        <v>37</v>
      </c>
      <c r="I434" s="12"/>
      <c r="J434" s="11" t="n">
        <f aca="false">COUNTIF($A$2:A434,A434)</f>
        <v>14</v>
      </c>
      <c r="K434" s="11" t="str">
        <f aca="false">A434&amp;"#"&amp;J434</f>
        <v>46310#14</v>
      </c>
    </row>
    <row r="435" customFormat="false" ht="15" hidden="false" customHeight="false" outlineLevel="0" collapsed="false">
      <c r="A435" s="10" t="n">
        <v>46311</v>
      </c>
      <c r="B435" s="11" t="s">
        <v>89</v>
      </c>
      <c r="C435" s="11" t="s">
        <v>341</v>
      </c>
      <c r="D435" s="11" t="s">
        <v>34</v>
      </c>
      <c r="E435" s="11"/>
      <c r="F435" s="12" t="s">
        <v>35</v>
      </c>
      <c r="G435" s="12" t="s">
        <v>355</v>
      </c>
      <c r="H435" s="11" t="s">
        <v>37</v>
      </c>
      <c r="I435" s="12"/>
      <c r="J435" s="11" t="n">
        <f aca="false">COUNTIF($A$2:A435,A435)</f>
        <v>1</v>
      </c>
      <c r="K435" s="11" t="str">
        <f aca="false">A435&amp;"#"&amp;J435</f>
        <v>46311#1</v>
      </c>
    </row>
    <row r="436" customFormat="false" ht="23.85" hidden="false" customHeight="false" outlineLevel="0" collapsed="false">
      <c r="A436" s="10" t="n">
        <v>46315</v>
      </c>
      <c r="B436" s="11" t="s">
        <v>68</v>
      </c>
      <c r="C436" s="11" t="s">
        <v>341</v>
      </c>
      <c r="D436" s="11" t="s">
        <v>41</v>
      </c>
      <c r="E436" s="11" t="s">
        <v>215</v>
      </c>
      <c r="F436" s="12" t="s">
        <v>216</v>
      </c>
      <c r="G436" s="12" t="s">
        <v>344</v>
      </c>
      <c r="H436" s="11" t="s">
        <v>37</v>
      </c>
      <c r="I436" s="12"/>
      <c r="J436" s="11" t="n">
        <f aca="false">COUNTIF($A$2:A436,A436)</f>
        <v>1</v>
      </c>
      <c r="K436" s="11" t="str">
        <f aca="false">A436&amp;"#"&amp;J436</f>
        <v>46315#1</v>
      </c>
    </row>
    <row r="437" customFormat="false" ht="23.85" hidden="false" customHeight="false" outlineLevel="0" collapsed="false">
      <c r="A437" s="10" t="n">
        <v>46315</v>
      </c>
      <c r="B437" s="11" t="s">
        <v>68</v>
      </c>
      <c r="C437" s="11" t="s">
        <v>341</v>
      </c>
      <c r="D437" s="11" t="s">
        <v>34</v>
      </c>
      <c r="E437" s="11"/>
      <c r="F437" s="12" t="s">
        <v>356</v>
      </c>
      <c r="G437" s="12" t="s">
        <v>353</v>
      </c>
      <c r="H437" s="11" t="s">
        <v>37</v>
      </c>
      <c r="I437" s="12"/>
      <c r="J437" s="11" t="n">
        <f aca="false">COUNTIF($A$2:A437,A437)</f>
        <v>2</v>
      </c>
      <c r="K437" s="11" t="str">
        <f aca="false">A437&amp;"#"&amp;J437</f>
        <v>46315#2</v>
      </c>
    </row>
    <row r="438" customFormat="false" ht="23.85" hidden="false" customHeight="false" outlineLevel="0" collapsed="false">
      <c r="A438" s="10" t="n">
        <v>46315</v>
      </c>
      <c r="B438" s="11" t="s">
        <v>68</v>
      </c>
      <c r="C438" s="11" t="s">
        <v>341</v>
      </c>
      <c r="D438" s="11" t="s">
        <v>34</v>
      </c>
      <c r="E438" s="11"/>
      <c r="F438" s="12" t="s">
        <v>218</v>
      </c>
      <c r="G438" s="12" t="s">
        <v>353</v>
      </c>
      <c r="H438" s="11" t="s">
        <v>37</v>
      </c>
      <c r="I438" s="12"/>
      <c r="J438" s="11" t="n">
        <f aca="false">COUNTIF($A$2:A438,A438)</f>
        <v>3</v>
      </c>
      <c r="K438" s="11" t="str">
        <f aca="false">A438&amp;"#"&amp;J438</f>
        <v>46315#3</v>
      </c>
    </row>
    <row r="439" customFormat="false" ht="35.05" hidden="false" customHeight="false" outlineLevel="0" collapsed="false">
      <c r="A439" s="10" t="n">
        <v>46320</v>
      </c>
      <c r="B439" s="11" t="s">
        <v>63</v>
      </c>
      <c r="C439" s="11" t="s">
        <v>341</v>
      </c>
      <c r="D439" s="11" t="s">
        <v>41</v>
      </c>
      <c r="E439" s="11" t="s">
        <v>99</v>
      </c>
      <c r="F439" s="12" t="s">
        <v>192</v>
      </c>
      <c r="G439" s="12" t="s">
        <v>353</v>
      </c>
      <c r="H439" s="11" t="s">
        <v>37</v>
      </c>
      <c r="I439" s="12" t="s">
        <v>357</v>
      </c>
      <c r="J439" s="11" t="n">
        <f aca="false">COUNTIF($A$2:A439,A439)</f>
        <v>1</v>
      </c>
      <c r="K439" s="11" t="str">
        <f aca="false">A439&amp;"#"&amp;J439</f>
        <v>46320#1</v>
      </c>
    </row>
    <row r="440" customFormat="false" ht="35.05" hidden="false" customHeight="false" outlineLevel="0" collapsed="false">
      <c r="A440" s="10" t="n">
        <v>46320</v>
      </c>
      <c r="B440" s="11" t="s">
        <v>63</v>
      </c>
      <c r="C440" s="11" t="s">
        <v>341</v>
      </c>
      <c r="D440" s="11" t="s">
        <v>41</v>
      </c>
      <c r="E440" s="11" t="s">
        <v>101</v>
      </c>
      <c r="F440" s="12" t="s">
        <v>339</v>
      </c>
      <c r="G440" s="12" t="s">
        <v>353</v>
      </c>
      <c r="H440" s="11" t="s">
        <v>37</v>
      </c>
      <c r="I440" s="12" t="s">
        <v>357</v>
      </c>
      <c r="J440" s="11" t="n">
        <f aca="false">COUNTIF($A$2:A440,A440)</f>
        <v>2</v>
      </c>
      <c r="K440" s="11" t="str">
        <f aca="false">A440&amp;"#"&amp;J440</f>
        <v>46320#2</v>
      </c>
    </row>
    <row r="441" customFormat="false" ht="35.05" hidden="false" customHeight="false" outlineLevel="0" collapsed="false">
      <c r="A441" s="10" t="n">
        <v>46320</v>
      </c>
      <c r="B441" s="11" t="s">
        <v>63</v>
      </c>
      <c r="C441" s="11" t="s">
        <v>341</v>
      </c>
      <c r="D441" s="11" t="s">
        <v>34</v>
      </c>
      <c r="E441" s="11"/>
      <c r="F441" s="12" t="s">
        <v>220</v>
      </c>
      <c r="G441" s="12" t="s">
        <v>353</v>
      </c>
      <c r="H441" s="11" t="s">
        <v>37</v>
      </c>
      <c r="I441" s="12" t="s">
        <v>357</v>
      </c>
      <c r="J441" s="11" t="n">
        <f aca="false">COUNTIF($A$2:A441,A441)</f>
        <v>3</v>
      </c>
      <c r="K441" s="11" t="str">
        <f aca="false">A441&amp;"#"&amp;J441</f>
        <v>46320#3</v>
      </c>
    </row>
    <row r="442" customFormat="false" ht="35.05" hidden="false" customHeight="false" outlineLevel="0" collapsed="false">
      <c r="A442" s="10" t="n">
        <v>46320</v>
      </c>
      <c r="B442" s="11" t="s">
        <v>63</v>
      </c>
      <c r="C442" s="11" t="s">
        <v>341</v>
      </c>
      <c r="D442" s="11" t="s">
        <v>34</v>
      </c>
      <c r="E442" s="11"/>
      <c r="F442" s="12" t="s">
        <v>195</v>
      </c>
      <c r="G442" s="12" t="s">
        <v>353</v>
      </c>
      <c r="H442" s="11" t="s">
        <v>37</v>
      </c>
      <c r="I442" s="12" t="s">
        <v>357</v>
      </c>
      <c r="J442" s="11" t="n">
        <f aca="false">COUNTIF($A$2:A442,A442)</f>
        <v>4</v>
      </c>
      <c r="K442" s="11" t="str">
        <f aca="false">A442&amp;"#"&amp;J442</f>
        <v>46320#4</v>
      </c>
    </row>
    <row r="443" customFormat="false" ht="23.85" hidden="false" customHeight="false" outlineLevel="0" collapsed="false">
      <c r="A443" s="10" t="n">
        <v>46325</v>
      </c>
      <c r="B443" s="11" t="s">
        <v>89</v>
      </c>
      <c r="C443" s="11" t="s">
        <v>341</v>
      </c>
      <c r="D443" s="11" t="s">
        <v>41</v>
      </c>
      <c r="E443" s="11" t="s">
        <v>105</v>
      </c>
      <c r="F443" s="12" t="s">
        <v>106</v>
      </c>
      <c r="G443" s="12" t="s">
        <v>338</v>
      </c>
      <c r="H443" s="11" t="s">
        <v>37</v>
      </c>
      <c r="I443" s="12"/>
      <c r="J443" s="11" t="n">
        <f aca="false">COUNTIF($A$2:A443,A443)</f>
        <v>1</v>
      </c>
      <c r="K443" s="11" t="str">
        <f aca="false">A443&amp;"#"&amp;J443</f>
        <v>46325#1</v>
      </c>
    </row>
    <row r="444" customFormat="false" ht="23.85" hidden="false" customHeight="false" outlineLevel="0" collapsed="false">
      <c r="A444" s="10" t="n">
        <v>46325</v>
      </c>
      <c r="B444" s="11" t="s">
        <v>89</v>
      </c>
      <c r="C444" s="11" t="s">
        <v>341</v>
      </c>
      <c r="D444" s="11" t="s">
        <v>82</v>
      </c>
      <c r="E444" s="11"/>
      <c r="F444" s="12" t="s">
        <v>108</v>
      </c>
      <c r="G444" s="12" t="s">
        <v>351</v>
      </c>
      <c r="H444" s="11" t="s">
        <v>37</v>
      </c>
      <c r="I444" s="12"/>
      <c r="J444" s="11" t="n">
        <f aca="false">COUNTIF($A$2:A444,A444)</f>
        <v>2</v>
      </c>
      <c r="K444" s="11" t="str">
        <f aca="false">A444&amp;"#"&amp;J444</f>
        <v>46325#2</v>
      </c>
    </row>
    <row r="445" customFormat="false" ht="35.05" hidden="false" customHeight="false" outlineLevel="0" collapsed="false">
      <c r="A445" s="10" t="n">
        <v>46325</v>
      </c>
      <c r="B445" s="11" t="s">
        <v>89</v>
      </c>
      <c r="C445" s="11" t="s">
        <v>341</v>
      </c>
      <c r="D445" s="11" t="s">
        <v>34</v>
      </c>
      <c r="E445" s="11" t="s">
        <v>176</v>
      </c>
      <c r="F445" s="12" t="s">
        <v>224</v>
      </c>
      <c r="G445" s="12" t="s">
        <v>281</v>
      </c>
      <c r="H445" s="11" t="s">
        <v>37</v>
      </c>
      <c r="I445" s="12"/>
      <c r="J445" s="11" t="n">
        <f aca="false">COUNTIF($A$2:A445,A445)</f>
        <v>3</v>
      </c>
      <c r="K445" s="11" t="str">
        <f aca="false">A445&amp;"#"&amp;J445</f>
        <v>46325#3</v>
      </c>
    </row>
    <row r="446" customFormat="false" ht="23.85" hidden="false" customHeight="false" outlineLevel="0" collapsed="false">
      <c r="A446" s="10" t="n">
        <v>46325</v>
      </c>
      <c r="B446" s="11" t="s">
        <v>89</v>
      </c>
      <c r="C446" s="11" t="s">
        <v>341</v>
      </c>
      <c r="D446" s="11" t="s">
        <v>34</v>
      </c>
      <c r="E446" s="11"/>
      <c r="F446" s="12" t="s">
        <v>197</v>
      </c>
      <c r="G446" s="12" t="s">
        <v>351</v>
      </c>
      <c r="H446" s="11" t="s">
        <v>37</v>
      </c>
      <c r="I446" s="12"/>
      <c r="J446" s="11" t="n">
        <f aca="false">COUNTIF($A$2:A446,A446)</f>
        <v>4</v>
      </c>
      <c r="K446" s="11" t="str">
        <f aca="false">A446&amp;"#"&amp;J446</f>
        <v>46325#4</v>
      </c>
    </row>
    <row r="447" customFormat="false" ht="23.85" hidden="false" customHeight="false" outlineLevel="0" collapsed="false">
      <c r="A447" s="10" t="n">
        <v>46325</v>
      </c>
      <c r="B447" s="11" t="s">
        <v>89</v>
      </c>
      <c r="C447" s="11" t="s">
        <v>341</v>
      </c>
      <c r="D447" s="11" t="s">
        <v>34</v>
      </c>
      <c r="E447" s="11"/>
      <c r="F447" s="12" t="s">
        <v>112</v>
      </c>
      <c r="G447" s="12" t="s">
        <v>353</v>
      </c>
      <c r="H447" s="11" t="s">
        <v>37</v>
      </c>
      <c r="I447" s="12"/>
      <c r="J447" s="11" t="n">
        <f aca="false">COUNTIF($A$2:A447,A447)</f>
        <v>5</v>
      </c>
      <c r="K447" s="11" t="str">
        <f aca="false">A447&amp;"#"&amp;J447</f>
        <v>46325#5</v>
      </c>
    </row>
    <row r="448" customFormat="false" ht="35.05" hidden="false" customHeight="false" outlineLevel="0" collapsed="false">
      <c r="A448" s="10" t="n">
        <v>46326</v>
      </c>
      <c r="B448" s="11" t="s">
        <v>50</v>
      </c>
      <c r="C448" s="11" t="s">
        <v>341</v>
      </c>
      <c r="D448" s="11" t="s">
        <v>41</v>
      </c>
      <c r="E448" s="11" t="s">
        <v>119</v>
      </c>
      <c r="F448" s="12" t="s">
        <v>120</v>
      </c>
      <c r="G448" s="12" t="s">
        <v>353</v>
      </c>
      <c r="H448" s="11" t="s">
        <v>37</v>
      </c>
      <c r="I448" s="12" t="s">
        <v>358</v>
      </c>
      <c r="J448" s="11" t="n">
        <f aca="false">COUNTIF($A$2:A448,A448)</f>
        <v>1</v>
      </c>
      <c r="K448" s="11" t="str">
        <f aca="false">A448&amp;"#"&amp;J448</f>
        <v>46326#1</v>
      </c>
    </row>
    <row r="449" customFormat="false" ht="35.05" hidden="false" customHeight="false" outlineLevel="0" collapsed="false">
      <c r="A449" s="10" t="n">
        <v>46326</v>
      </c>
      <c r="B449" s="11" t="s">
        <v>50</v>
      </c>
      <c r="C449" s="11" t="s">
        <v>341</v>
      </c>
      <c r="D449" s="11" t="s">
        <v>41</v>
      </c>
      <c r="E449" s="11" t="s">
        <v>121</v>
      </c>
      <c r="F449" s="12" t="s">
        <v>221</v>
      </c>
      <c r="G449" s="12" t="s">
        <v>353</v>
      </c>
      <c r="H449" s="11" t="s">
        <v>37</v>
      </c>
      <c r="I449" s="12" t="s">
        <v>358</v>
      </c>
      <c r="J449" s="11" t="n">
        <f aca="false">COUNTIF($A$2:A449,A449)</f>
        <v>2</v>
      </c>
      <c r="K449" s="11" t="str">
        <f aca="false">A449&amp;"#"&amp;J449</f>
        <v>46326#2</v>
      </c>
    </row>
    <row r="450" customFormat="false" ht="35.05" hidden="false" customHeight="false" outlineLevel="0" collapsed="false">
      <c r="A450" s="10" t="n">
        <v>46326</v>
      </c>
      <c r="B450" s="11" t="s">
        <v>50</v>
      </c>
      <c r="C450" s="11" t="s">
        <v>341</v>
      </c>
      <c r="D450" s="11" t="s">
        <v>41</v>
      </c>
      <c r="E450" s="11" t="s">
        <v>123</v>
      </c>
      <c r="F450" s="12" t="s">
        <v>124</v>
      </c>
      <c r="G450" s="12" t="s">
        <v>353</v>
      </c>
      <c r="H450" s="11" t="s">
        <v>37</v>
      </c>
      <c r="I450" s="12" t="s">
        <v>358</v>
      </c>
      <c r="J450" s="11" t="n">
        <f aca="false">COUNTIF($A$2:A450,A450)</f>
        <v>3</v>
      </c>
      <c r="K450" s="11" t="str">
        <f aca="false">A450&amp;"#"&amp;J450</f>
        <v>46326#3</v>
      </c>
    </row>
    <row r="451" customFormat="false" ht="35.05" hidden="false" customHeight="false" outlineLevel="0" collapsed="false">
      <c r="A451" s="10" t="n">
        <v>46326</v>
      </c>
      <c r="B451" s="11" t="s">
        <v>50</v>
      </c>
      <c r="C451" s="11" t="s">
        <v>341</v>
      </c>
      <c r="D451" s="11" t="s">
        <v>41</v>
      </c>
      <c r="E451" s="11" t="s">
        <v>125</v>
      </c>
      <c r="F451" s="12" t="s">
        <v>222</v>
      </c>
      <c r="G451" s="12" t="s">
        <v>353</v>
      </c>
      <c r="H451" s="11" t="s">
        <v>37</v>
      </c>
      <c r="I451" s="12" t="s">
        <v>358</v>
      </c>
      <c r="J451" s="11" t="n">
        <f aca="false">COUNTIF($A$2:A451,A451)</f>
        <v>4</v>
      </c>
      <c r="K451" s="11" t="str">
        <f aca="false">A451&amp;"#"&amp;J451</f>
        <v>46326#4</v>
      </c>
    </row>
    <row r="452" customFormat="false" ht="35.05" hidden="false" customHeight="false" outlineLevel="0" collapsed="false">
      <c r="A452" s="10" t="n">
        <v>46326</v>
      </c>
      <c r="B452" s="11" t="s">
        <v>50</v>
      </c>
      <c r="C452" s="11" t="s">
        <v>341</v>
      </c>
      <c r="D452" s="11" t="s">
        <v>41</v>
      </c>
      <c r="E452" s="11" t="s">
        <v>127</v>
      </c>
      <c r="F452" s="12" t="s">
        <v>128</v>
      </c>
      <c r="G452" s="12" t="s">
        <v>353</v>
      </c>
      <c r="H452" s="11" t="s">
        <v>37</v>
      </c>
      <c r="I452" s="12" t="s">
        <v>358</v>
      </c>
      <c r="J452" s="11" t="n">
        <f aca="false">COUNTIF($A$2:A452,A452)</f>
        <v>5</v>
      </c>
      <c r="K452" s="11" t="str">
        <f aca="false">A452&amp;"#"&amp;J452</f>
        <v>46326#5</v>
      </c>
    </row>
    <row r="453" customFormat="false" ht="35.05" hidden="false" customHeight="false" outlineLevel="0" collapsed="false">
      <c r="A453" s="10" t="n">
        <v>46327</v>
      </c>
      <c r="B453" s="11" t="s">
        <v>63</v>
      </c>
      <c r="C453" s="11" t="s">
        <v>359</v>
      </c>
      <c r="D453" s="11" t="s">
        <v>34</v>
      </c>
      <c r="E453" s="11"/>
      <c r="F453" s="12" t="s">
        <v>302</v>
      </c>
      <c r="G453" s="12" t="s">
        <v>360</v>
      </c>
      <c r="H453" s="11" t="s">
        <v>37</v>
      </c>
      <c r="I453" s="12" t="s">
        <v>361</v>
      </c>
      <c r="J453" s="11" t="n">
        <f aca="false">COUNTIF($A$2:A453,A453)</f>
        <v>1</v>
      </c>
      <c r="K453" s="11" t="str">
        <f aca="false">A453&amp;"#"&amp;J453</f>
        <v>46327#1</v>
      </c>
    </row>
    <row r="454" customFormat="false" ht="35.05" hidden="false" customHeight="false" outlineLevel="0" collapsed="false">
      <c r="A454" s="10" t="n">
        <v>46327</v>
      </c>
      <c r="B454" s="11" t="s">
        <v>63</v>
      </c>
      <c r="C454" s="11" t="s">
        <v>359</v>
      </c>
      <c r="D454" s="11" t="s">
        <v>34</v>
      </c>
      <c r="E454" s="11"/>
      <c r="F454" s="12" t="s">
        <v>38</v>
      </c>
      <c r="G454" s="12" t="s">
        <v>362</v>
      </c>
      <c r="H454" s="11" t="s">
        <v>37</v>
      </c>
      <c r="I454" s="12" t="s">
        <v>361</v>
      </c>
      <c r="J454" s="11" t="n">
        <f aca="false">COUNTIF($A$2:A454,A454)</f>
        <v>2</v>
      </c>
      <c r="K454" s="11" t="str">
        <f aca="false">A454&amp;"#"&amp;J454</f>
        <v>46327#2</v>
      </c>
    </row>
    <row r="455" customFormat="false" ht="15" hidden="false" customHeight="false" outlineLevel="0" collapsed="false">
      <c r="A455" s="10" t="n">
        <v>46331</v>
      </c>
      <c r="B455" s="11" t="s">
        <v>32</v>
      </c>
      <c r="C455" s="11" t="s">
        <v>359</v>
      </c>
      <c r="D455" s="11" t="s">
        <v>41</v>
      </c>
      <c r="E455" s="11" t="s">
        <v>42</v>
      </c>
      <c r="F455" s="12" t="s">
        <v>43</v>
      </c>
      <c r="G455" s="12" t="s">
        <v>363</v>
      </c>
      <c r="H455" s="11" t="s">
        <v>37</v>
      </c>
      <c r="I455" s="12"/>
      <c r="J455" s="11" t="n">
        <f aca="false">COUNTIF($A$2:A455,A455)</f>
        <v>1</v>
      </c>
      <c r="K455" s="11" t="str">
        <f aca="false">A455&amp;"#"&amp;J455</f>
        <v>46331#1</v>
      </c>
    </row>
    <row r="456" customFormat="false" ht="23.85" hidden="false" customHeight="false" outlineLevel="0" collapsed="false">
      <c r="A456" s="10" t="n">
        <v>46331</v>
      </c>
      <c r="B456" s="11" t="s">
        <v>32</v>
      </c>
      <c r="C456" s="11" t="s">
        <v>359</v>
      </c>
      <c r="D456" s="11" t="s">
        <v>41</v>
      </c>
      <c r="E456" s="11" t="s">
        <v>45</v>
      </c>
      <c r="F456" s="12" t="s">
        <v>306</v>
      </c>
      <c r="G456" s="12" t="s">
        <v>363</v>
      </c>
      <c r="H456" s="11" t="s">
        <v>37</v>
      </c>
      <c r="I456" s="12"/>
      <c r="J456" s="11" t="n">
        <f aca="false">COUNTIF($A$2:A456,A456)</f>
        <v>2</v>
      </c>
      <c r="K456" s="11" t="str">
        <f aca="false">A456&amp;"#"&amp;J456</f>
        <v>46331#2</v>
      </c>
    </row>
    <row r="457" customFormat="false" ht="23.85" hidden="false" customHeight="false" outlineLevel="0" collapsed="false">
      <c r="A457" s="10" t="n">
        <v>46331</v>
      </c>
      <c r="B457" s="11" t="s">
        <v>32</v>
      </c>
      <c r="C457" s="11" t="s">
        <v>359</v>
      </c>
      <c r="D457" s="11" t="s">
        <v>34</v>
      </c>
      <c r="E457" s="11"/>
      <c r="F457" s="12" t="s">
        <v>47</v>
      </c>
      <c r="G457" s="12" t="s">
        <v>363</v>
      </c>
      <c r="H457" s="11" t="s">
        <v>37</v>
      </c>
      <c r="I457" s="12"/>
      <c r="J457" s="11" t="n">
        <f aca="false">COUNTIF($A$2:A457,A457)</f>
        <v>3</v>
      </c>
      <c r="K457" s="11" t="str">
        <f aca="false">A457&amp;"#"&amp;J457</f>
        <v>46331#3</v>
      </c>
    </row>
    <row r="458" customFormat="false" ht="46.25" hidden="false" customHeight="false" outlineLevel="0" collapsed="false">
      <c r="A458" s="10" t="n">
        <v>46334</v>
      </c>
      <c r="B458" s="11" t="s">
        <v>63</v>
      </c>
      <c r="C458" s="11" t="s">
        <v>359</v>
      </c>
      <c r="D458" s="11" t="s">
        <v>34</v>
      </c>
      <c r="E458" s="11"/>
      <c r="F458" s="12" t="s">
        <v>48</v>
      </c>
      <c r="G458" s="12" t="s">
        <v>363</v>
      </c>
      <c r="H458" s="11" t="s">
        <v>37</v>
      </c>
      <c r="I458" s="12" t="s">
        <v>364</v>
      </c>
      <c r="J458" s="11" t="n">
        <f aca="false">COUNTIF($A$2:A458,A458)</f>
        <v>1</v>
      </c>
      <c r="K458" s="11" t="str">
        <f aca="false">A458&amp;"#"&amp;J458</f>
        <v>46334#1</v>
      </c>
    </row>
    <row r="459" customFormat="false" ht="35.05" hidden="false" customHeight="false" outlineLevel="0" collapsed="false">
      <c r="A459" s="10" t="n">
        <v>46334</v>
      </c>
      <c r="B459" s="11" t="s">
        <v>63</v>
      </c>
      <c r="C459" s="11" t="s">
        <v>359</v>
      </c>
      <c r="D459" s="11" t="s">
        <v>34</v>
      </c>
      <c r="E459" s="11"/>
      <c r="F459" s="12" t="s">
        <v>49</v>
      </c>
      <c r="G459" s="12" t="s">
        <v>363</v>
      </c>
      <c r="H459" s="11" t="s">
        <v>37</v>
      </c>
      <c r="I459" s="12" t="s">
        <v>364</v>
      </c>
      <c r="J459" s="11" t="n">
        <f aca="false">COUNTIF($A$2:A459,A459)</f>
        <v>2</v>
      </c>
      <c r="K459" s="11" t="str">
        <f aca="false">A459&amp;"#"&amp;J459</f>
        <v>46334#2</v>
      </c>
    </row>
    <row r="460" customFormat="false" ht="46.25" hidden="false" customHeight="false" outlineLevel="0" collapsed="false">
      <c r="A460" s="10" t="n">
        <v>46336</v>
      </c>
      <c r="B460" s="11" t="s">
        <v>68</v>
      </c>
      <c r="C460" s="11" t="s">
        <v>359</v>
      </c>
      <c r="D460" s="11" t="s">
        <v>41</v>
      </c>
      <c r="E460" s="11" t="s">
        <v>146</v>
      </c>
      <c r="F460" s="12" t="s">
        <v>181</v>
      </c>
      <c r="G460" s="12" t="s">
        <v>363</v>
      </c>
      <c r="H460" s="11" t="s">
        <v>37</v>
      </c>
      <c r="I460" s="12"/>
      <c r="J460" s="11" t="n">
        <f aca="false">COUNTIF($A$2:A460,A460)</f>
        <v>1</v>
      </c>
      <c r="K460" s="11" t="str">
        <f aca="false">A460&amp;"#"&amp;J460</f>
        <v>46336#1</v>
      </c>
    </row>
    <row r="461" customFormat="false" ht="23.85" hidden="false" customHeight="false" outlineLevel="0" collapsed="false">
      <c r="A461" s="10" t="n">
        <v>46336</v>
      </c>
      <c r="B461" s="11" t="s">
        <v>68</v>
      </c>
      <c r="C461" s="11" t="s">
        <v>359</v>
      </c>
      <c r="D461" s="11" t="s">
        <v>41</v>
      </c>
      <c r="E461" s="11" t="s">
        <v>57</v>
      </c>
      <c r="F461" s="12" t="s">
        <v>58</v>
      </c>
      <c r="G461" s="12" t="s">
        <v>363</v>
      </c>
      <c r="H461" s="11" t="s">
        <v>37</v>
      </c>
      <c r="I461" s="12"/>
      <c r="J461" s="11" t="n">
        <f aca="false">COUNTIF($A$2:A461,A461)</f>
        <v>2</v>
      </c>
      <c r="K461" s="11" t="str">
        <f aca="false">A461&amp;"#"&amp;J461</f>
        <v>46336#2</v>
      </c>
    </row>
    <row r="462" customFormat="false" ht="35.05" hidden="false" customHeight="false" outlineLevel="0" collapsed="false">
      <c r="A462" s="10" t="n">
        <v>46336</v>
      </c>
      <c r="B462" s="11" t="s">
        <v>68</v>
      </c>
      <c r="C462" s="11" t="s">
        <v>359</v>
      </c>
      <c r="D462" s="11" t="s">
        <v>41</v>
      </c>
      <c r="E462" s="11" t="s">
        <v>148</v>
      </c>
      <c r="F462" s="12" t="s">
        <v>180</v>
      </c>
      <c r="G462" s="12" t="s">
        <v>363</v>
      </c>
      <c r="H462" s="11" t="s">
        <v>37</v>
      </c>
      <c r="I462" s="12"/>
      <c r="J462" s="11" t="n">
        <f aca="false">COUNTIF($A$2:A462,A462)</f>
        <v>3</v>
      </c>
      <c r="K462" s="11" t="str">
        <f aca="false">A462&amp;"#"&amp;J462</f>
        <v>46336#3</v>
      </c>
    </row>
    <row r="463" customFormat="false" ht="23.85" hidden="false" customHeight="false" outlineLevel="0" collapsed="false">
      <c r="A463" s="10" t="n">
        <v>46336</v>
      </c>
      <c r="B463" s="11" t="s">
        <v>68</v>
      </c>
      <c r="C463" s="11" t="s">
        <v>359</v>
      </c>
      <c r="D463" s="11" t="s">
        <v>41</v>
      </c>
      <c r="E463" s="11" t="s">
        <v>144</v>
      </c>
      <c r="F463" s="12" t="s">
        <v>145</v>
      </c>
      <c r="G463" s="12" t="s">
        <v>363</v>
      </c>
      <c r="H463" s="11" t="s">
        <v>37</v>
      </c>
      <c r="I463" s="12"/>
      <c r="J463" s="11" t="n">
        <f aca="false">COUNTIF($A$2:A463,A463)</f>
        <v>4</v>
      </c>
      <c r="K463" s="11" t="str">
        <f aca="false">A463&amp;"#"&amp;J463</f>
        <v>46336#4</v>
      </c>
    </row>
    <row r="464" customFormat="false" ht="35.05" hidden="false" customHeight="false" outlineLevel="0" collapsed="false">
      <c r="A464" s="10" t="n">
        <v>46336</v>
      </c>
      <c r="B464" s="11" t="s">
        <v>68</v>
      </c>
      <c r="C464" s="11" t="s">
        <v>359</v>
      </c>
      <c r="D464" s="11" t="s">
        <v>41</v>
      </c>
      <c r="E464" s="11" t="s">
        <v>51</v>
      </c>
      <c r="F464" s="12" t="s">
        <v>52</v>
      </c>
      <c r="G464" s="12" t="s">
        <v>363</v>
      </c>
      <c r="H464" s="11" t="s">
        <v>37</v>
      </c>
      <c r="I464" s="12"/>
      <c r="J464" s="11" t="n">
        <f aca="false">COUNTIF($A$2:A464,A464)</f>
        <v>5</v>
      </c>
      <c r="K464" s="11" t="str">
        <f aca="false">A464&amp;"#"&amp;J464</f>
        <v>46336#5</v>
      </c>
    </row>
    <row r="465" customFormat="false" ht="23.85" hidden="false" customHeight="false" outlineLevel="0" collapsed="false">
      <c r="A465" s="10" t="n">
        <v>46336</v>
      </c>
      <c r="B465" s="11" t="s">
        <v>68</v>
      </c>
      <c r="C465" s="11" t="s">
        <v>359</v>
      </c>
      <c r="D465" s="11" t="s">
        <v>41</v>
      </c>
      <c r="E465" s="11" t="s">
        <v>53</v>
      </c>
      <c r="F465" s="12" t="s">
        <v>203</v>
      </c>
      <c r="G465" s="12" t="s">
        <v>363</v>
      </c>
      <c r="H465" s="11" t="s">
        <v>37</v>
      </c>
      <c r="I465" s="12"/>
      <c r="J465" s="11" t="n">
        <f aca="false">COUNTIF($A$2:A465,A465)</f>
        <v>6</v>
      </c>
      <c r="K465" s="11" t="str">
        <f aca="false">A465&amp;"#"&amp;J465</f>
        <v>46336#6</v>
      </c>
    </row>
    <row r="466" customFormat="false" ht="23.85" hidden="false" customHeight="false" outlineLevel="0" collapsed="false">
      <c r="A466" s="10" t="n">
        <v>46336</v>
      </c>
      <c r="B466" s="11" t="s">
        <v>68</v>
      </c>
      <c r="C466" s="11" t="s">
        <v>359</v>
      </c>
      <c r="D466" s="11" t="s">
        <v>41</v>
      </c>
      <c r="E466" s="11" t="s">
        <v>55</v>
      </c>
      <c r="F466" s="12" t="s">
        <v>56</v>
      </c>
      <c r="G466" s="12" t="s">
        <v>363</v>
      </c>
      <c r="H466" s="11" t="s">
        <v>37</v>
      </c>
      <c r="I466" s="12"/>
      <c r="J466" s="11" t="n">
        <f aca="false">COUNTIF($A$2:A466,A466)</f>
        <v>7</v>
      </c>
      <c r="K466" s="11" t="str">
        <f aca="false">A466&amp;"#"&amp;J466</f>
        <v>46336#7</v>
      </c>
    </row>
    <row r="467" customFormat="false" ht="23.85" hidden="false" customHeight="false" outlineLevel="0" collapsed="false">
      <c r="A467" s="10" t="n">
        <v>46336</v>
      </c>
      <c r="B467" s="11" t="s">
        <v>68</v>
      </c>
      <c r="C467" s="11" t="s">
        <v>359</v>
      </c>
      <c r="D467" s="11" t="s">
        <v>34</v>
      </c>
      <c r="E467" s="11"/>
      <c r="F467" s="12" t="s">
        <v>60</v>
      </c>
      <c r="G467" s="12" t="s">
        <v>363</v>
      </c>
      <c r="H467" s="11" t="s">
        <v>37</v>
      </c>
      <c r="I467" s="12"/>
      <c r="J467" s="11" t="n">
        <f aca="false">COUNTIF($A$2:A467,A467)</f>
        <v>8</v>
      </c>
      <c r="K467" s="11" t="str">
        <f aca="false">A467&amp;"#"&amp;J467</f>
        <v>46336#8</v>
      </c>
    </row>
    <row r="468" customFormat="false" ht="23.85" hidden="false" customHeight="false" outlineLevel="0" collapsed="false">
      <c r="A468" s="10" t="n">
        <v>46336</v>
      </c>
      <c r="B468" s="11" t="s">
        <v>68</v>
      </c>
      <c r="C468" s="11" t="s">
        <v>359</v>
      </c>
      <c r="D468" s="11" t="s">
        <v>34</v>
      </c>
      <c r="E468" s="11"/>
      <c r="F468" s="12" t="s">
        <v>61</v>
      </c>
      <c r="G468" s="12" t="s">
        <v>363</v>
      </c>
      <c r="H468" s="11" t="s">
        <v>37</v>
      </c>
      <c r="I468" s="12"/>
      <c r="J468" s="11" t="n">
        <f aca="false">COUNTIF($A$2:A468,A468)</f>
        <v>9</v>
      </c>
      <c r="K468" s="11" t="str">
        <f aca="false">A468&amp;"#"&amp;J468</f>
        <v>46336#9</v>
      </c>
    </row>
    <row r="469" customFormat="false" ht="15" hidden="false" customHeight="false" outlineLevel="0" collapsed="false">
      <c r="A469" s="10" t="n">
        <v>46336</v>
      </c>
      <c r="B469" s="11" t="s">
        <v>68</v>
      </c>
      <c r="C469" s="11" t="s">
        <v>359</v>
      </c>
      <c r="D469" s="11" t="s">
        <v>34</v>
      </c>
      <c r="E469" s="11"/>
      <c r="F469" s="12" t="s">
        <v>323</v>
      </c>
      <c r="G469" s="12" t="s">
        <v>363</v>
      </c>
      <c r="H469" s="11" t="s">
        <v>37</v>
      </c>
      <c r="I469" s="12"/>
      <c r="J469" s="11" t="n">
        <f aca="false">COUNTIF($A$2:A469,A469)</f>
        <v>10</v>
      </c>
      <c r="K469" s="11" t="str">
        <f aca="false">A469&amp;"#"&amp;J469</f>
        <v>46336#10</v>
      </c>
    </row>
    <row r="470" customFormat="false" ht="23.85" hidden="false" customHeight="false" outlineLevel="0" collapsed="false">
      <c r="A470" s="10" t="n">
        <v>46336</v>
      </c>
      <c r="B470" s="11" t="s">
        <v>68</v>
      </c>
      <c r="C470" s="11" t="s">
        <v>359</v>
      </c>
      <c r="D470" s="11" t="s">
        <v>34</v>
      </c>
      <c r="E470" s="11"/>
      <c r="F470" s="12" t="s">
        <v>62</v>
      </c>
      <c r="G470" s="12" t="s">
        <v>363</v>
      </c>
      <c r="H470" s="11" t="s">
        <v>37</v>
      </c>
      <c r="I470" s="12"/>
      <c r="J470" s="11" t="n">
        <f aca="false">COUNTIF($A$2:A470,A470)</f>
        <v>11</v>
      </c>
      <c r="K470" s="11" t="str">
        <f aca="false">A470&amp;"#"&amp;J470</f>
        <v>46336#11</v>
      </c>
    </row>
    <row r="471" customFormat="false" ht="15" hidden="false" customHeight="false" outlineLevel="0" collapsed="false">
      <c r="A471" s="10" t="n">
        <v>46337</v>
      </c>
      <c r="B471" s="11" t="s">
        <v>70</v>
      </c>
      <c r="C471" s="11" t="s">
        <v>359</v>
      </c>
      <c r="D471" s="11" t="s">
        <v>64</v>
      </c>
      <c r="E471" s="11" t="s">
        <v>146</v>
      </c>
      <c r="F471" s="12" t="s">
        <v>324</v>
      </c>
      <c r="G471" s="12" t="s">
        <v>363</v>
      </c>
      <c r="H471" s="11" t="s">
        <v>37</v>
      </c>
      <c r="I471" s="12"/>
      <c r="J471" s="11" t="n">
        <f aca="false">COUNTIF($A$2:A471,A471)</f>
        <v>1</v>
      </c>
      <c r="K471" s="11" t="str">
        <f aca="false">A471&amp;"#"&amp;J471</f>
        <v>46337#1</v>
      </c>
    </row>
    <row r="472" customFormat="false" ht="15" hidden="false" customHeight="false" outlineLevel="0" collapsed="false">
      <c r="A472" s="10" t="n">
        <v>46338</v>
      </c>
      <c r="B472" s="11" t="s">
        <v>32</v>
      </c>
      <c r="C472" s="11" t="s">
        <v>359</v>
      </c>
      <c r="D472" s="11" t="s">
        <v>64</v>
      </c>
      <c r="E472" s="11" t="s">
        <v>146</v>
      </c>
      <c r="F472" s="12" t="s">
        <v>325</v>
      </c>
      <c r="G472" s="12" t="s">
        <v>363</v>
      </c>
      <c r="H472" s="11" t="s">
        <v>37</v>
      </c>
      <c r="I472" s="12"/>
      <c r="J472" s="11" t="n">
        <f aca="false">COUNTIF($A$2:A472,A472)</f>
        <v>1</v>
      </c>
      <c r="K472" s="11" t="str">
        <f aca="false">A472&amp;"#"&amp;J472</f>
        <v>46338#1</v>
      </c>
    </row>
    <row r="473" customFormat="false" ht="15" hidden="false" customHeight="false" outlineLevel="0" collapsed="false">
      <c r="A473" s="10" t="n">
        <v>46339</v>
      </c>
      <c r="B473" s="11" t="s">
        <v>89</v>
      </c>
      <c r="C473" s="11" t="s">
        <v>359</v>
      </c>
      <c r="D473" s="11" t="s">
        <v>64</v>
      </c>
      <c r="E473" s="11" t="s">
        <v>146</v>
      </c>
      <c r="F473" s="12" t="s">
        <v>327</v>
      </c>
      <c r="G473" s="12" t="s">
        <v>363</v>
      </c>
      <c r="H473" s="11" t="s">
        <v>37</v>
      </c>
      <c r="I473" s="12"/>
      <c r="J473" s="11" t="n">
        <f aca="false">COUNTIF($A$2:A473,A473)</f>
        <v>1</v>
      </c>
      <c r="K473" s="11" t="str">
        <f aca="false">A473&amp;"#"&amp;J473</f>
        <v>46339#1</v>
      </c>
    </row>
    <row r="474" customFormat="false" ht="35.05" hidden="false" customHeight="false" outlineLevel="0" collapsed="false">
      <c r="A474" s="10" t="n">
        <v>46340</v>
      </c>
      <c r="B474" s="11" t="s">
        <v>50</v>
      </c>
      <c r="C474" s="11" t="s">
        <v>359</v>
      </c>
      <c r="D474" s="11" t="s">
        <v>64</v>
      </c>
      <c r="E474" s="11" t="s">
        <v>146</v>
      </c>
      <c r="F474" s="12" t="s">
        <v>329</v>
      </c>
      <c r="G474" s="12" t="s">
        <v>363</v>
      </c>
      <c r="H474" s="11" t="s">
        <v>37</v>
      </c>
      <c r="I474" s="12" t="s">
        <v>365</v>
      </c>
      <c r="J474" s="11" t="n">
        <f aca="false">COUNTIF($A$2:A474,A474)</f>
        <v>1</v>
      </c>
      <c r="K474" s="11" t="str">
        <f aca="false">A474&amp;"#"&amp;J474</f>
        <v>46340#1</v>
      </c>
    </row>
    <row r="475" customFormat="false" ht="35.05" hidden="false" customHeight="false" outlineLevel="0" collapsed="false">
      <c r="A475" s="10" t="n">
        <v>46341</v>
      </c>
      <c r="B475" s="11" t="s">
        <v>63</v>
      </c>
      <c r="C475" s="11" t="s">
        <v>359</v>
      </c>
      <c r="D475" s="11" t="s">
        <v>41</v>
      </c>
      <c r="E475" s="11" t="s">
        <v>176</v>
      </c>
      <c r="F475" s="12" t="s">
        <v>330</v>
      </c>
      <c r="G475" s="12" t="s">
        <v>312</v>
      </c>
      <c r="H475" s="11" t="s">
        <v>37</v>
      </c>
      <c r="I475" s="12" t="s">
        <v>366</v>
      </c>
      <c r="J475" s="11" t="n">
        <f aca="false">COUNTIF($A$2:A475,A475)</f>
        <v>1</v>
      </c>
      <c r="K475" s="11" t="str">
        <f aca="false">A475&amp;"#"&amp;J475</f>
        <v>46341#1</v>
      </c>
    </row>
    <row r="476" customFormat="false" ht="35.05" hidden="false" customHeight="false" outlineLevel="0" collapsed="false">
      <c r="A476" s="10" t="n">
        <v>46341</v>
      </c>
      <c r="B476" s="11" t="s">
        <v>63</v>
      </c>
      <c r="C476" s="11" t="s">
        <v>359</v>
      </c>
      <c r="D476" s="11" t="s">
        <v>41</v>
      </c>
      <c r="E476" s="11" t="s">
        <v>77</v>
      </c>
      <c r="F476" s="12" t="s">
        <v>78</v>
      </c>
      <c r="G476" s="12" t="s">
        <v>312</v>
      </c>
      <c r="H476" s="11" t="s">
        <v>37</v>
      </c>
      <c r="I476" s="12" t="s">
        <v>366</v>
      </c>
      <c r="J476" s="11" t="n">
        <f aca="false">COUNTIF($A$2:A476,A476)</f>
        <v>2</v>
      </c>
      <c r="K476" s="11" t="str">
        <f aca="false">A476&amp;"#"&amp;J476</f>
        <v>46341#2</v>
      </c>
    </row>
    <row r="477" customFormat="false" ht="46.25" hidden="false" customHeight="false" outlineLevel="0" collapsed="false">
      <c r="A477" s="10" t="n">
        <v>46341</v>
      </c>
      <c r="B477" s="11" t="s">
        <v>63</v>
      </c>
      <c r="C477" s="11" t="s">
        <v>359</v>
      </c>
      <c r="D477" s="11" t="s">
        <v>41</v>
      </c>
      <c r="E477" s="11" t="s">
        <v>146</v>
      </c>
      <c r="F477" s="12" t="s">
        <v>367</v>
      </c>
      <c r="G477" s="12" t="s">
        <v>363</v>
      </c>
      <c r="H477" s="11" t="s">
        <v>37</v>
      </c>
      <c r="I477" s="12" t="s">
        <v>366</v>
      </c>
      <c r="J477" s="11" t="n">
        <f aca="false">COUNTIF($A$2:A477,A477)</f>
        <v>3</v>
      </c>
      <c r="K477" s="11" t="str">
        <f aca="false">A477&amp;"#"&amp;J477</f>
        <v>46341#3</v>
      </c>
    </row>
    <row r="478" customFormat="false" ht="35.05" hidden="false" customHeight="false" outlineLevel="0" collapsed="false">
      <c r="A478" s="10" t="n">
        <v>46341</v>
      </c>
      <c r="B478" s="11" t="s">
        <v>63</v>
      </c>
      <c r="C478" s="11" t="s">
        <v>359</v>
      </c>
      <c r="D478" s="11" t="s">
        <v>41</v>
      </c>
      <c r="E478" s="11" t="s">
        <v>176</v>
      </c>
      <c r="F478" s="12" t="s">
        <v>186</v>
      </c>
      <c r="G478" s="12" t="s">
        <v>312</v>
      </c>
      <c r="H478" s="11" t="s">
        <v>37</v>
      </c>
      <c r="I478" s="12" t="s">
        <v>366</v>
      </c>
      <c r="J478" s="11" t="n">
        <f aca="false">COUNTIF($A$2:A478,A478)</f>
        <v>4</v>
      </c>
      <c r="K478" s="11" t="str">
        <f aca="false">A478&amp;"#"&amp;J478</f>
        <v>46341#4</v>
      </c>
    </row>
    <row r="479" customFormat="false" ht="35.05" hidden="false" customHeight="false" outlineLevel="0" collapsed="false">
      <c r="A479" s="10" t="n">
        <v>46341</v>
      </c>
      <c r="B479" s="11" t="s">
        <v>63</v>
      </c>
      <c r="C479" s="11" t="s">
        <v>359</v>
      </c>
      <c r="D479" s="11" t="s">
        <v>41</v>
      </c>
      <c r="E479" s="11" t="s">
        <v>235</v>
      </c>
      <c r="F479" s="12" t="s">
        <v>309</v>
      </c>
      <c r="G479" s="12" t="s">
        <v>353</v>
      </c>
      <c r="H479" s="11" t="s">
        <v>37</v>
      </c>
      <c r="I479" s="12" t="s">
        <v>366</v>
      </c>
      <c r="J479" s="11" t="n">
        <f aca="false">COUNTIF($A$2:A479,A479)</f>
        <v>5</v>
      </c>
      <c r="K479" s="11" t="str">
        <f aca="false">A479&amp;"#"&amp;J479</f>
        <v>46341#5</v>
      </c>
    </row>
    <row r="480" customFormat="false" ht="35.05" hidden="false" customHeight="false" outlineLevel="0" collapsed="false">
      <c r="A480" s="10" t="n">
        <v>46341</v>
      </c>
      <c r="B480" s="11" t="s">
        <v>63</v>
      </c>
      <c r="C480" s="11" t="s">
        <v>359</v>
      </c>
      <c r="D480" s="11" t="s">
        <v>93</v>
      </c>
      <c r="E480" s="11" t="s">
        <v>146</v>
      </c>
      <c r="F480" s="12" t="s">
        <v>332</v>
      </c>
      <c r="G480" s="12" t="s">
        <v>363</v>
      </c>
      <c r="H480" s="11" t="s">
        <v>37</v>
      </c>
      <c r="I480" s="12" t="s">
        <v>366</v>
      </c>
      <c r="J480" s="11" t="n">
        <f aca="false">COUNTIF($A$2:A480,A480)</f>
        <v>6</v>
      </c>
      <c r="K480" s="11" t="str">
        <f aca="false">A480&amp;"#"&amp;J480</f>
        <v>46341#6</v>
      </c>
    </row>
    <row r="481" customFormat="false" ht="35.05" hidden="false" customHeight="false" outlineLevel="0" collapsed="false">
      <c r="A481" s="10" t="n">
        <v>46341</v>
      </c>
      <c r="B481" s="11" t="s">
        <v>63</v>
      </c>
      <c r="C481" s="11" t="s">
        <v>359</v>
      </c>
      <c r="D481" s="11" t="s">
        <v>82</v>
      </c>
      <c r="E481" s="11"/>
      <c r="F481" s="12" t="s">
        <v>83</v>
      </c>
      <c r="G481" s="12" t="s">
        <v>368</v>
      </c>
      <c r="H481" s="11" t="s">
        <v>37</v>
      </c>
      <c r="I481" s="12" t="s">
        <v>366</v>
      </c>
      <c r="J481" s="11" t="n">
        <f aca="false">COUNTIF($A$2:A481,A481)</f>
        <v>7</v>
      </c>
      <c r="K481" s="11" t="str">
        <f aca="false">A481&amp;"#"&amp;J481</f>
        <v>46341#7</v>
      </c>
    </row>
    <row r="482" customFormat="false" ht="35.05" hidden="false" customHeight="false" outlineLevel="0" collapsed="false">
      <c r="A482" s="10" t="n">
        <v>46341</v>
      </c>
      <c r="B482" s="11" t="s">
        <v>63</v>
      </c>
      <c r="C482" s="11" t="s">
        <v>359</v>
      </c>
      <c r="D482" s="11" t="s">
        <v>34</v>
      </c>
      <c r="E482" s="11"/>
      <c r="F482" s="12" t="s">
        <v>334</v>
      </c>
      <c r="G482" s="12" t="s">
        <v>363</v>
      </c>
      <c r="H482" s="11" t="s">
        <v>37</v>
      </c>
      <c r="I482" s="12" t="s">
        <v>366</v>
      </c>
      <c r="J482" s="11" t="n">
        <f aca="false">COUNTIF($A$2:A482,A482)</f>
        <v>8</v>
      </c>
      <c r="K482" s="11" t="str">
        <f aca="false">A482&amp;"#"&amp;J482</f>
        <v>46341#8</v>
      </c>
    </row>
    <row r="483" customFormat="false" ht="35.05" hidden="false" customHeight="false" outlineLevel="0" collapsed="false">
      <c r="A483" s="10" t="n">
        <v>46341</v>
      </c>
      <c r="B483" s="11" t="s">
        <v>63</v>
      </c>
      <c r="C483" s="11" t="s">
        <v>359</v>
      </c>
      <c r="D483" s="11" t="s">
        <v>34</v>
      </c>
      <c r="E483" s="11"/>
      <c r="F483" s="12" t="s">
        <v>335</v>
      </c>
      <c r="G483" s="12" t="s">
        <v>363</v>
      </c>
      <c r="H483" s="11" t="s">
        <v>37</v>
      </c>
      <c r="I483" s="12" t="s">
        <v>366</v>
      </c>
      <c r="J483" s="11" t="n">
        <f aca="false">COUNTIF($A$2:A483,A483)</f>
        <v>9</v>
      </c>
      <c r="K483" s="11" t="str">
        <f aca="false">A483&amp;"#"&amp;J483</f>
        <v>46341#9</v>
      </c>
    </row>
    <row r="484" customFormat="false" ht="15" hidden="false" customHeight="false" outlineLevel="0" collapsed="false">
      <c r="A484" s="10" t="n">
        <v>46342</v>
      </c>
      <c r="B484" s="11" t="s">
        <v>40</v>
      </c>
      <c r="C484" s="11" t="s">
        <v>359</v>
      </c>
      <c r="D484" s="11" t="s">
        <v>34</v>
      </c>
      <c r="E484" s="11"/>
      <c r="F484" s="12" t="s">
        <v>35</v>
      </c>
      <c r="G484" s="12" t="s">
        <v>369</v>
      </c>
      <c r="H484" s="11" t="s">
        <v>37</v>
      </c>
      <c r="I484" s="12"/>
      <c r="J484" s="11" t="n">
        <f aca="false">COUNTIF($A$2:A484,A484)</f>
        <v>1</v>
      </c>
      <c r="K484" s="11" t="str">
        <f aca="false">A484&amp;"#"&amp;J484</f>
        <v>46342#1</v>
      </c>
    </row>
    <row r="485" customFormat="false" ht="23.85" hidden="false" customHeight="false" outlineLevel="0" collapsed="false">
      <c r="A485" s="10" t="n">
        <v>46346</v>
      </c>
      <c r="B485" s="11" t="s">
        <v>89</v>
      </c>
      <c r="C485" s="11" t="s">
        <v>359</v>
      </c>
      <c r="D485" s="11" t="s">
        <v>41</v>
      </c>
      <c r="E485" s="11" t="s">
        <v>215</v>
      </c>
      <c r="F485" s="12" t="s">
        <v>216</v>
      </c>
      <c r="G485" s="12" t="s">
        <v>363</v>
      </c>
      <c r="H485" s="11" t="s">
        <v>37</v>
      </c>
      <c r="I485" s="12"/>
      <c r="J485" s="11" t="n">
        <f aca="false">COUNTIF($A$2:A485,A485)</f>
        <v>1</v>
      </c>
      <c r="K485" s="11" t="str">
        <f aca="false">A485&amp;"#"&amp;J485</f>
        <v>46346#1</v>
      </c>
    </row>
    <row r="486" customFormat="false" ht="23.85" hidden="false" customHeight="false" outlineLevel="0" collapsed="false">
      <c r="A486" s="10" t="n">
        <v>46351</v>
      </c>
      <c r="B486" s="11" t="s">
        <v>70</v>
      </c>
      <c r="C486" s="11" t="s">
        <v>359</v>
      </c>
      <c r="D486" s="11" t="s">
        <v>41</v>
      </c>
      <c r="E486" s="11" t="s">
        <v>99</v>
      </c>
      <c r="F486" s="12" t="s">
        <v>192</v>
      </c>
      <c r="G486" s="12" t="s">
        <v>370</v>
      </c>
      <c r="H486" s="11" t="s">
        <v>37</v>
      </c>
      <c r="I486" s="12"/>
      <c r="J486" s="11" t="n">
        <f aca="false">COUNTIF($A$2:A486,A486)</f>
        <v>1</v>
      </c>
      <c r="K486" s="11" t="str">
        <f aca="false">A486&amp;"#"&amp;J486</f>
        <v>46351#1</v>
      </c>
    </row>
    <row r="487" customFormat="false" ht="23.85" hidden="false" customHeight="false" outlineLevel="0" collapsed="false">
      <c r="A487" s="10" t="n">
        <v>46351</v>
      </c>
      <c r="B487" s="11" t="s">
        <v>70</v>
      </c>
      <c r="C487" s="11" t="s">
        <v>359</v>
      </c>
      <c r="D487" s="11" t="s">
        <v>41</v>
      </c>
      <c r="E487" s="11" t="s">
        <v>101</v>
      </c>
      <c r="F487" s="12" t="s">
        <v>339</v>
      </c>
      <c r="G487" s="12" t="s">
        <v>370</v>
      </c>
      <c r="H487" s="11" t="s">
        <v>37</v>
      </c>
      <c r="I487" s="12"/>
      <c r="J487" s="11" t="n">
        <f aca="false">COUNTIF($A$2:A487,A487)</f>
        <v>2</v>
      </c>
      <c r="K487" s="11" t="str">
        <f aca="false">A487&amp;"#"&amp;J487</f>
        <v>46351#2</v>
      </c>
    </row>
    <row r="488" customFormat="false" ht="23.85" hidden="false" customHeight="false" outlineLevel="0" collapsed="false">
      <c r="A488" s="10" t="n">
        <v>46351</v>
      </c>
      <c r="B488" s="11" t="s">
        <v>70</v>
      </c>
      <c r="C488" s="11" t="s">
        <v>359</v>
      </c>
      <c r="D488" s="11" t="s">
        <v>34</v>
      </c>
      <c r="E488" s="11"/>
      <c r="F488" s="12" t="s">
        <v>220</v>
      </c>
      <c r="G488" s="12" t="s">
        <v>370</v>
      </c>
      <c r="H488" s="11" t="s">
        <v>37</v>
      </c>
      <c r="I488" s="12"/>
      <c r="J488" s="11" t="n">
        <f aca="false">COUNTIF($A$2:A488,A488)</f>
        <v>3</v>
      </c>
      <c r="K488" s="11" t="str">
        <f aca="false">A488&amp;"#"&amp;J488</f>
        <v>46351#3</v>
      </c>
    </row>
    <row r="489" customFormat="false" ht="23.85" hidden="false" customHeight="false" outlineLevel="0" collapsed="false">
      <c r="A489" s="10" t="n">
        <v>46351</v>
      </c>
      <c r="B489" s="11" t="s">
        <v>70</v>
      </c>
      <c r="C489" s="11" t="s">
        <v>359</v>
      </c>
      <c r="D489" s="11" t="s">
        <v>34</v>
      </c>
      <c r="E489" s="11"/>
      <c r="F489" s="12" t="s">
        <v>195</v>
      </c>
      <c r="G489" s="12" t="s">
        <v>370</v>
      </c>
      <c r="H489" s="11" t="s">
        <v>37</v>
      </c>
      <c r="I489" s="12"/>
      <c r="J489" s="11" t="n">
        <f aca="false">COUNTIF($A$2:A489,A489)</f>
        <v>4</v>
      </c>
      <c r="K489" s="11" t="str">
        <f aca="false">A489&amp;"#"&amp;J489</f>
        <v>46351#4</v>
      </c>
    </row>
    <row r="490" customFormat="false" ht="35.05" hidden="false" customHeight="false" outlineLevel="0" collapsed="false">
      <c r="A490" s="10" t="n">
        <v>46355</v>
      </c>
      <c r="B490" s="11" t="s">
        <v>63</v>
      </c>
      <c r="C490" s="11" t="s">
        <v>359</v>
      </c>
      <c r="D490" s="11" t="s">
        <v>41</v>
      </c>
      <c r="E490" s="11" t="s">
        <v>105</v>
      </c>
      <c r="F490" s="12" t="s">
        <v>106</v>
      </c>
      <c r="G490" s="12" t="s">
        <v>353</v>
      </c>
      <c r="H490" s="11" t="s">
        <v>37</v>
      </c>
      <c r="I490" s="12" t="s">
        <v>371</v>
      </c>
      <c r="J490" s="11" t="n">
        <f aca="false">COUNTIF($A$2:A490,A490)</f>
        <v>1</v>
      </c>
      <c r="K490" s="11" t="str">
        <f aca="false">A490&amp;"#"&amp;J490</f>
        <v>46355#1</v>
      </c>
    </row>
    <row r="491" customFormat="false" ht="35.05" hidden="false" customHeight="false" outlineLevel="0" collapsed="false">
      <c r="A491" s="10" t="n">
        <v>46356</v>
      </c>
      <c r="B491" s="11" t="s">
        <v>40</v>
      </c>
      <c r="C491" s="11" t="s">
        <v>359</v>
      </c>
      <c r="D491" s="11" t="s">
        <v>82</v>
      </c>
      <c r="E491" s="11"/>
      <c r="F491" s="12" t="s">
        <v>108</v>
      </c>
      <c r="G491" s="12" t="s">
        <v>368</v>
      </c>
      <c r="H491" s="11" t="s">
        <v>37</v>
      </c>
      <c r="I491" s="12" t="s">
        <v>372</v>
      </c>
      <c r="J491" s="11" t="n">
        <f aca="false">COUNTIF($A$2:A491,A491)</f>
        <v>1</v>
      </c>
      <c r="K491" s="11" t="str">
        <f aca="false">A491&amp;"#"&amp;J491</f>
        <v>46356#1</v>
      </c>
    </row>
    <row r="492" customFormat="false" ht="35.05" hidden="false" customHeight="false" outlineLevel="0" collapsed="false">
      <c r="A492" s="10" t="n">
        <v>46356</v>
      </c>
      <c r="B492" s="11" t="s">
        <v>40</v>
      </c>
      <c r="C492" s="11" t="s">
        <v>359</v>
      </c>
      <c r="D492" s="11" t="s">
        <v>34</v>
      </c>
      <c r="E492" s="11" t="s">
        <v>176</v>
      </c>
      <c r="F492" s="12" t="s">
        <v>224</v>
      </c>
      <c r="G492" s="12" t="s">
        <v>312</v>
      </c>
      <c r="H492" s="11" t="s">
        <v>37</v>
      </c>
      <c r="I492" s="12" t="s">
        <v>372</v>
      </c>
      <c r="J492" s="11" t="n">
        <f aca="false">COUNTIF($A$2:A492,A492)</f>
        <v>2</v>
      </c>
      <c r="K492" s="11" t="str">
        <f aca="false">A492&amp;"#"&amp;J492</f>
        <v>46356#2</v>
      </c>
    </row>
    <row r="493" customFormat="false" ht="35.05" hidden="false" customHeight="false" outlineLevel="0" collapsed="false">
      <c r="A493" s="10" t="n">
        <v>46356</v>
      </c>
      <c r="B493" s="11" t="s">
        <v>40</v>
      </c>
      <c r="C493" s="11" t="s">
        <v>359</v>
      </c>
      <c r="D493" s="11" t="s">
        <v>34</v>
      </c>
      <c r="E493" s="11"/>
      <c r="F493" s="12" t="s">
        <v>197</v>
      </c>
      <c r="G493" s="12" t="s">
        <v>368</v>
      </c>
      <c r="H493" s="11" t="s">
        <v>37</v>
      </c>
      <c r="I493" s="12" t="s">
        <v>372</v>
      </c>
      <c r="J493" s="11" t="n">
        <f aca="false">COUNTIF($A$2:A493,A493)</f>
        <v>3</v>
      </c>
      <c r="K493" s="11" t="str">
        <f aca="false">A493&amp;"#"&amp;J493</f>
        <v>46356#3</v>
      </c>
    </row>
    <row r="494" customFormat="false" ht="35.05" hidden="false" customHeight="false" outlineLevel="0" collapsed="false">
      <c r="A494" s="10" t="n">
        <v>46356</v>
      </c>
      <c r="B494" s="11" t="s">
        <v>40</v>
      </c>
      <c r="C494" s="11" t="s">
        <v>359</v>
      </c>
      <c r="D494" s="11" t="s">
        <v>34</v>
      </c>
      <c r="E494" s="11"/>
      <c r="F494" s="12" t="s">
        <v>373</v>
      </c>
      <c r="G494" s="12" t="s">
        <v>368</v>
      </c>
      <c r="H494" s="11" t="s">
        <v>37</v>
      </c>
      <c r="I494" s="12" t="s">
        <v>372</v>
      </c>
      <c r="J494" s="11" t="n">
        <f aca="false">COUNTIF($A$2:A494,A494)</f>
        <v>4</v>
      </c>
      <c r="K494" s="11" t="str">
        <f aca="false">A494&amp;"#"&amp;J494</f>
        <v>46356#4</v>
      </c>
    </row>
    <row r="495" customFormat="false" ht="35.05" hidden="false" customHeight="false" outlineLevel="0" collapsed="false">
      <c r="A495" s="10" t="n">
        <v>46356</v>
      </c>
      <c r="B495" s="11" t="s">
        <v>40</v>
      </c>
      <c r="C495" s="11" t="s">
        <v>359</v>
      </c>
      <c r="D495" s="11" t="s">
        <v>34</v>
      </c>
      <c r="E495" s="11"/>
      <c r="F495" s="12" t="s">
        <v>112</v>
      </c>
      <c r="G495" s="12" t="s">
        <v>370</v>
      </c>
      <c r="H495" s="11" t="s">
        <v>37</v>
      </c>
      <c r="I495" s="12" t="s">
        <v>372</v>
      </c>
      <c r="J495" s="11" t="n">
        <f aca="false">COUNTIF($A$2:A495,A495)</f>
        <v>5</v>
      </c>
      <c r="K495" s="11" t="str">
        <f aca="false">A495&amp;"#"&amp;J495</f>
        <v>46356#5</v>
      </c>
    </row>
    <row r="496" customFormat="false" ht="23.85" hidden="false" customHeight="false" outlineLevel="0" collapsed="false">
      <c r="A496" s="10" t="n">
        <v>46357</v>
      </c>
      <c r="B496" s="11" t="s">
        <v>68</v>
      </c>
      <c r="C496" s="11" t="s">
        <v>374</v>
      </c>
      <c r="D496" s="11" t="s">
        <v>34</v>
      </c>
      <c r="E496" s="11"/>
      <c r="F496" s="12" t="s">
        <v>227</v>
      </c>
      <c r="G496" s="12" t="s">
        <v>375</v>
      </c>
      <c r="H496" s="11" t="s">
        <v>37</v>
      </c>
      <c r="I496" s="12"/>
      <c r="J496" s="11" t="n">
        <f aca="false">COUNTIF($A$2:A496,A496)</f>
        <v>1</v>
      </c>
      <c r="K496" s="11" t="str">
        <f aca="false">A496&amp;"#"&amp;J496</f>
        <v>46357#1</v>
      </c>
    </row>
    <row r="497" customFormat="false" ht="23.85" hidden="false" customHeight="false" outlineLevel="0" collapsed="false">
      <c r="A497" s="10" t="n">
        <v>46357</v>
      </c>
      <c r="B497" s="11" t="s">
        <v>68</v>
      </c>
      <c r="C497" s="11" t="s">
        <v>374</v>
      </c>
      <c r="D497" s="11" t="s">
        <v>34</v>
      </c>
      <c r="E497" s="11"/>
      <c r="F497" s="12" t="s">
        <v>38</v>
      </c>
      <c r="G497" s="12" t="s">
        <v>376</v>
      </c>
      <c r="H497" s="11" t="s">
        <v>37</v>
      </c>
      <c r="I497" s="12"/>
      <c r="J497" s="11" t="n">
        <f aca="false">COUNTIF($A$2:A497,A497)</f>
        <v>2</v>
      </c>
      <c r="K497" s="11" t="str">
        <f aca="false">A497&amp;"#"&amp;J497</f>
        <v>46357#2</v>
      </c>
    </row>
    <row r="498" customFormat="false" ht="35.05" hidden="false" customHeight="false" outlineLevel="0" collapsed="false">
      <c r="A498" s="10" t="n">
        <v>46361</v>
      </c>
      <c r="B498" s="11" t="s">
        <v>50</v>
      </c>
      <c r="C498" s="11" t="s">
        <v>374</v>
      </c>
      <c r="D498" s="11" t="s">
        <v>41</v>
      </c>
      <c r="E498" s="11" t="s">
        <v>42</v>
      </c>
      <c r="F498" s="12" t="s">
        <v>43</v>
      </c>
      <c r="G498" s="12" t="s">
        <v>377</v>
      </c>
      <c r="H498" s="11" t="s">
        <v>37</v>
      </c>
      <c r="I498" s="12" t="s">
        <v>378</v>
      </c>
      <c r="J498" s="11" t="n">
        <f aca="false">COUNTIF($A$2:A498,A498)</f>
        <v>1</v>
      </c>
      <c r="K498" s="11" t="str">
        <f aca="false">A498&amp;"#"&amp;J498</f>
        <v>46361#1</v>
      </c>
    </row>
    <row r="499" customFormat="false" ht="35.05" hidden="false" customHeight="false" outlineLevel="0" collapsed="false">
      <c r="A499" s="10" t="n">
        <v>46361</v>
      </c>
      <c r="B499" s="11" t="s">
        <v>50</v>
      </c>
      <c r="C499" s="11" t="s">
        <v>374</v>
      </c>
      <c r="D499" s="11" t="s">
        <v>41</v>
      </c>
      <c r="E499" s="11" t="s">
        <v>45</v>
      </c>
      <c r="F499" s="12" t="s">
        <v>306</v>
      </c>
      <c r="G499" s="12" t="s">
        <v>377</v>
      </c>
      <c r="H499" s="11" t="s">
        <v>37</v>
      </c>
      <c r="I499" s="12" t="s">
        <v>378</v>
      </c>
      <c r="J499" s="11" t="n">
        <f aca="false">COUNTIF($A$2:A499,A499)</f>
        <v>2</v>
      </c>
      <c r="K499" s="11" t="str">
        <f aca="false">A499&amp;"#"&amp;J499</f>
        <v>46361#2</v>
      </c>
    </row>
    <row r="500" customFormat="false" ht="35.05" hidden="false" customHeight="false" outlineLevel="0" collapsed="false">
      <c r="A500" s="10" t="n">
        <v>46361</v>
      </c>
      <c r="B500" s="11" t="s">
        <v>50</v>
      </c>
      <c r="C500" s="11" t="s">
        <v>374</v>
      </c>
      <c r="D500" s="11" t="s">
        <v>34</v>
      </c>
      <c r="E500" s="11"/>
      <c r="F500" s="12" t="s">
        <v>47</v>
      </c>
      <c r="G500" s="12" t="s">
        <v>377</v>
      </c>
      <c r="H500" s="11" t="s">
        <v>37</v>
      </c>
      <c r="I500" s="12" t="s">
        <v>378</v>
      </c>
      <c r="J500" s="11" t="n">
        <f aca="false">COUNTIF($A$2:A500,A500)</f>
        <v>3</v>
      </c>
      <c r="K500" s="11" t="str">
        <f aca="false">A500&amp;"#"&amp;J500</f>
        <v>46361#3</v>
      </c>
    </row>
    <row r="501" customFormat="false" ht="46.25" hidden="false" customHeight="false" outlineLevel="0" collapsed="false">
      <c r="A501" s="10" t="n">
        <v>46364</v>
      </c>
      <c r="B501" s="11" t="s">
        <v>68</v>
      </c>
      <c r="C501" s="11" t="s">
        <v>374</v>
      </c>
      <c r="D501" s="11" t="s">
        <v>34</v>
      </c>
      <c r="E501" s="11"/>
      <c r="F501" s="12" t="s">
        <v>48</v>
      </c>
      <c r="G501" s="12" t="s">
        <v>377</v>
      </c>
      <c r="H501" s="11" t="s">
        <v>37</v>
      </c>
      <c r="I501" s="12" t="s">
        <v>379</v>
      </c>
      <c r="J501" s="11" t="n">
        <f aca="false">COUNTIF($A$2:A501,A501)</f>
        <v>1</v>
      </c>
      <c r="K501" s="11" t="str">
        <f aca="false">A501&amp;"#"&amp;J501</f>
        <v>46364#1</v>
      </c>
    </row>
    <row r="502" customFormat="false" ht="46.25" hidden="false" customHeight="false" outlineLevel="0" collapsed="false">
      <c r="A502" s="10" t="n">
        <v>46364</v>
      </c>
      <c r="B502" s="11" t="s">
        <v>68</v>
      </c>
      <c r="C502" s="11" t="s">
        <v>374</v>
      </c>
      <c r="D502" s="11" t="s">
        <v>34</v>
      </c>
      <c r="E502" s="11"/>
      <c r="F502" s="12" t="s">
        <v>49</v>
      </c>
      <c r="G502" s="12" t="s">
        <v>377</v>
      </c>
      <c r="H502" s="11" t="s">
        <v>37</v>
      </c>
      <c r="I502" s="12" t="s">
        <v>379</v>
      </c>
      <c r="J502" s="11" t="n">
        <f aca="false">COUNTIF($A$2:A502,A502)</f>
        <v>2</v>
      </c>
      <c r="K502" s="11" t="str">
        <f aca="false">A502&amp;"#"&amp;J502</f>
        <v>46364#2</v>
      </c>
    </row>
    <row r="503" customFormat="false" ht="46.25" hidden="false" customHeight="false" outlineLevel="0" collapsed="false">
      <c r="A503" s="10" t="n">
        <v>46366</v>
      </c>
      <c r="B503" s="11" t="s">
        <v>32</v>
      </c>
      <c r="C503" s="11" t="s">
        <v>374</v>
      </c>
      <c r="D503" s="11" t="s">
        <v>41</v>
      </c>
      <c r="E503" s="11" t="s">
        <v>146</v>
      </c>
      <c r="F503" s="12" t="s">
        <v>181</v>
      </c>
      <c r="G503" s="12" t="s">
        <v>377</v>
      </c>
      <c r="H503" s="11" t="s">
        <v>37</v>
      </c>
      <c r="I503" s="12"/>
      <c r="J503" s="11" t="n">
        <f aca="false">COUNTIF($A$2:A503,A503)</f>
        <v>1</v>
      </c>
      <c r="K503" s="11" t="str">
        <f aca="false">A503&amp;"#"&amp;J503</f>
        <v>46366#1</v>
      </c>
    </row>
    <row r="504" customFormat="false" ht="23.85" hidden="false" customHeight="false" outlineLevel="0" collapsed="false">
      <c r="A504" s="10" t="n">
        <v>46366</v>
      </c>
      <c r="B504" s="11" t="s">
        <v>32</v>
      </c>
      <c r="C504" s="11" t="s">
        <v>374</v>
      </c>
      <c r="D504" s="11" t="s">
        <v>41</v>
      </c>
      <c r="E504" s="11" t="s">
        <v>57</v>
      </c>
      <c r="F504" s="12" t="s">
        <v>58</v>
      </c>
      <c r="G504" s="12" t="s">
        <v>377</v>
      </c>
      <c r="H504" s="11" t="s">
        <v>37</v>
      </c>
      <c r="I504" s="12"/>
      <c r="J504" s="11" t="n">
        <f aca="false">COUNTIF($A$2:A504,A504)</f>
        <v>2</v>
      </c>
      <c r="K504" s="11" t="str">
        <f aca="false">A504&amp;"#"&amp;J504</f>
        <v>46366#2</v>
      </c>
    </row>
    <row r="505" customFormat="false" ht="35.05" hidden="false" customHeight="false" outlineLevel="0" collapsed="false">
      <c r="A505" s="10" t="n">
        <v>46366</v>
      </c>
      <c r="B505" s="11" t="s">
        <v>32</v>
      </c>
      <c r="C505" s="11" t="s">
        <v>374</v>
      </c>
      <c r="D505" s="11" t="s">
        <v>41</v>
      </c>
      <c r="E505" s="11" t="s">
        <v>148</v>
      </c>
      <c r="F505" s="12" t="s">
        <v>180</v>
      </c>
      <c r="G505" s="12" t="s">
        <v>377</v>
      </c>
      <c r="H505" s="11" t="s">
        <v>37</v>
      </c>
      <c r="I505" s="12"/>
      <c r="J505" s="11" t="n">
        <f aca="false">COUNTIF($A$2:A505,A505)</f>
        <v>3</v>
      </c>
      <c r="K505" s="11" t="str">
        <f aca="false">A505&amp;"#"&amp;J505</f>
        <v>46366#3</v>
      </c>
    </row>
    <row r="506" customFormat="false" ht="23.85" hidden="false" customHeight="false" outlineLevel="0" collapsed="false">
      <c r="A506" s="10" t="n">
        <v>46366</v>
      </c>
      <c r="B506" s="11" t="s">
        <v>32</v>
      </c>
      <c r="C506" s="11" t="s">
        <v>374</v>
      </c>
      <c r="D506" s="11" t="s">
        <v>41</v>
      </c>
      <c r="E506" s="11" t="s">
        <v>144</v>
      </c>
      <c r="F506" s="12" t="s">
        <v>145</v>
      </c>
      <c r="G506" s="12" t="s">
        <v>377</v>
      </c>
      <c r="H506" s="11" t="s">
        <v>37</v>
      </c>
      <c r="I506" s="12"/>
      <c r="J506" s="11" t="n">
        <f aca="false">COUNTIF($A$2:A506,A506)</f>
        <v>4</v>
      </c>
      <c r="K506" s="11" t="str">
        <f aca="false">A506&amp;"#"&amp;J506</f>
        <v>46366#4</v>
      </c>
    </row>
    <row r="507" customFormat="false" ht="35.05" hidden="false" customHeight="false" outlineLevel="0" collapsed="false">
      <c r="A507" s="10" t="n">
        <v>46366</v>
      </c>
      <c r="B507" s="11" t="s">
        <v>32</v>
      </c>
      <c r="C507" s="11" t="s">
        <v>374</v>
      </c>
      <c r="D507" s="11" t="s">
        <v>41</v>
      </c>
      <c r="E507" s="11" t="s">
        <v>51</v>
      </c>
      <c r="F507" s="12" t="s">
        <v>52</v>
      </c>
      <c r="G507" s="12" t="s">
        <v>377</v>
      </c>
      <c r="H507" s="11" t="s">
        <v>37</v>
      </c>
      <c r="I507" s="12"/>
      <c r="J507" s="11" t="n">
        <f aca="false">COUNTIF($A$2:A507,A507)</f>
        <v>5</v>
      </c>
      <c r="K507" s="11" t="str">
        <f aca="false">A507&amp;"#"&amp;J507</f>
        <v>46366#5</v>
      </c>
    </row>
    <row r="508" customFormat="false" ht="23.85" hidden="false" customHeight="false" outlineLevel="0" collapsed="false">
      <c r="A508" s="10" t="n">
        <v>46366</v>
      </c>
      <c r="B508" s="11" t="s">
        <v>32</v>
      </c>
      <c r="C508" s="11" t="s">
        <v>374</v>
      </c>
      <c r="D508" s="11" t="s">
        <v>41</v>
      </c>
      <c r="E508" s="11" t="s">
        <v>53</v>
      </c>
      <c r="F508" s="12" t="s">
        <v>203</v>
      </c>
      <c r="G508" s="12" t="s">
        <v>377</v>
      </c>
      <c r="H508" s="11" t="s">
        <v>37</v>
      </c>
      <c r="I508" s="12"/>
      <c r="J508" s="11" t="n">
        <f aca="false">COUNTIF($A$2:A508,A508)</f>
        <v>6</v>
      </c>
      <c r="K508" s="11" t="str">
        <f aca="false">A508&amp;"#"&amp;J508</f>
        <v>46366#6</v>
      </c>
    </row>
    <row r="509" customFormat="false" ht="23.85" hidden="false" customHeight="false" outlineLevel="0" collapsed="false">
      <c r="A509" s="10" t="n">
        <v>46366</v>
      </c>
      <c r="B509" s="11" t="s">
        <v>32</v>
      </c>
      <c r="C509" s="11" t="s">
        <v>374</v>
      </c>
      <c r="D509" s="11" t="s">
        <v>41</v>
      </c>
      <c r="E509" s="11" t="s">
        <v>55</v>
      </c>
      <c r="F509" s="12" t="s">
        <v>56</v>
      </c>
      <c r="G509" s="12" t="s">
        <v>377</v>
      </c>
      <c r="H509" s="11" t="s">
        <v>37</v>
      </c>
      <c r="I509" s="12"/>
      <c r="J509" s="11" t="n">
        <f aca="false">COUNTIF($A$2:A509,A509)</f>
        <v>7</v>
      </c>
      <c r="K509" s="11" t="str">
        <f aca="false">A509&amp;"#"&amp;J509</f>
        <v>46366#7</v>
      </c>
    </row>
    <row r="510" customFormat="false" ht="23.85" hidden="false" customHeight="false" outlineLevel="0" collapsed="false">
      <c r="A510" s="10" t="n">
        <v>46366</v>
      </c>
      <c r="B510" s="11" t="s">
        <v>32</v>
      </c>
      <c r="C510" s="11" t="s">
        <v>374</v>
      </c>
      <c r="D510" s="11" t="s">
        <v>34</v>
      </c>
      <c r="E510" s="11"/>
      <c r="F510" s="12" t="s">
        <v>60</v>
      </c>
      <c r="G510" s="12" t="s">
        <v>377</v>
      </c>
      <c r="H510" s="11" t="s">
        <v>37</v>
      </c>
      <c r="I510" s="12"/>
      <c r="J510" s="11" t="n">
        <f aca="false">COUNTIF($A$2:A510,A510)</f>
        <v>8</v>
      </c>
      <c r="K510" s="11" t="str">
        <f aca="false">A510&amp;"#"&amp;J510</f>
        <v>46366#8</v>
      </c>
    </row>
    <row r="511" customFormat="false" ht="23.85" hidden="false" customHeight="false" outlineLevel="0" collapsed="false">
      <c r="A511" s="10" t="n">
        <v>46366</v>
      </c>
      <c r="B511" s="11" t="s">
        <v>32</v>
      </c>
      <c r="C511" s="11" t="s">
        <v>374</v>
      </c>
      <c r="D511" s="11" t="s">
        <v>34</v>
      </c>
      <c r="E511" s="11"/>
      <c r="F511" s="12" t="s">
        <v>61</v>
      </c>
      <c r="G511" s="12" t="s">
        <v>377</v>
      </c>
      <c r="H511" s="11" t="s">
        <v>37</v>
      </c>
      <c r="I511" s="12"/>
      <c r="J511" s="11" t="n">
        <f aca="false">COUNTIF($A$2:A511,A511)</f>
        <v>9</v>
      </c>
      <c r="K511" s="11" t="str">
        <f aca="false">A511&amp;"#"&amp;J511</f>
        <v>46366#9</v>
      </c>
    </row>
    <row r="512" customFormat="false" ht="15" hidden="false" customHeight="false" outlineLevel="0" collapsed="false">
      <c r="A512" s="10" t="n">
        <v>46366</v>
      </c>
      <c r="B512" s="11" t="s">
        <v>32</v>
      </c>
      <c r="C512" s="11" t="s">
        <v>374</v>
      </c>
      <c r="D512" s="11" t="s">
        <v>34</v>
      </c>
      <c r="E512" s="11"/>
      <c r="F512" s="12" t="s">
        <v>323</v>
      </c>
      <c r="G512" s="12" t="s">
        <v>377</v>
      </c>
      <c r="H512" s="11" t="s">
        <v>37</v>
      </c>
      <c r="I512" s="12"/>
      <c r="J512" s="11" t="n">
        <f aca="false">COUNTIF($A$2:A512,A512)</f>
        <v>10</v>
      </c>
      <c r="K512" s="11" t="str">
        <f aca="false">A512&amp;"#"&amp;J512</f>
        <v>46366#10</v>
      </c>
    </row>
    <row r="513" customFormat="false" ht="23.85" hidden="false" customHeight="false" outlineLevel="0" collapsed="false">
      <c r="A513" s="10" t="n">
        <v>46366</v>
      </c>
      <c r="B513" s="11" t="s">
        <v>32</v>
      </c>
      <c r="C513" s="11" t="s">
        <v>374</v>
      </c>
      <c r="D513" s="11" t="s">
        <v>34</v>
      </c>
      <c r="E513" s="11"/>
      <c r="F513" s="12" t="s">
        <v>62</v>
      </c>
      <c r="G513" s="12" t="s">
        <v>377</v>
      </c>
      <c r="H513" s="11" t="s">
        <v>37</v>
      </c>
      <c r="I513" s="12"/>
      <c r="J513" s="11" t="n">
        <f aca="false">COUNTIF($A$2:A513,A513)</f>
        <v>11</v>
      </c>
      <c r="K513" s="11" t="str">
        <f aca="false">A513&amp;"#"&amp;J513</f>
        <v>46366#11</v>
      </c>
    </row>
    <row r="514" customFormat="false" ht="15" hidden="false" customHeight="false" outlineLevel="0" collapsed="false">
      <c r="A514" s="10" t="n">
        <v>46367</v>
      </c>
      <c r="B514" s="11" t="s">
        <v>89</v>
      </c>
      <c r="C514" s="11" t="s">
        <v>374</v>
      </c>
      <c r="D514" s="11" t="s">
        <v>64</v>
      </c>
      <c r="E514" s="11" t="s">
        <v>146</v>
      </c>
      <c r="F514" s="12" t="s">
        <v>324</v>
      </c>
      <c r="G514" s="12" t="s">
        <v>377</v>
      </c>
      <c r="H514" s="11" t="s">
        <v>37</v>
      </c>
      <c r="I514" s="12"/>
      <c r="J514" s="11" t="n">
        <f aca="false">COUNTIF($A$2:A514,A514)</f>
        <v>1</v>
      </c>
      <c r="K514" s="11" t="str">
        <f aca="false">A514&amp;"#"&amp;J514</f>
        <v>46367#1</v>
      </c>
    </row>
    <row r="515" customFormat="false" ht="35.05" hidden="false" customHeight="false" outlineLevel="0" collapsed="false">
      <c r="A515" s="10" t="n">
        <v>46368</v>
      </c>
      <c r="B515" s="11" t="s">
        <v>50</v>
      </c>
      <c r="C515" s="11" t="s">
        <v>374</v>
      </c>
      <c r="D515" s="11" t="s">
        <v>64</v>
      </c>
      <c r="E515" s="11" t="s">
        <v>146</v>
      </c>
      <c r="F515" s="12" t="s">
        <v>325</v>
      </c>
      <c r="G515" s="12" t="s">
        <v>377</v>
      </c>
      <c r="H515" s="11" t="s">
        <v>37</v>
      </c>
      <c r="I515" s="12" t="s">
        <v>380</v>
      </c>
      <c r="J515" s="11" t="n">
        <f aca="false">COUNTIF($A$2:A515,A515)</f>
        <v>1</v>
      </c>
      <c r="K515" s="11" t="str">
        <f aca="false">A515&amp;"#"&amp;J515</f>
        <v>46368#1</v>
      </c>
    </row>
    <row r="516" customFormat="false" ht="35.05" hidden="false" customHeight="false" outlineLevel="0" collapsed="false">
      <c r="A516" s="10" t="n">
        <v>46369</v>
      </c>
      <c r="B516" s="11" t="s">
        <v>63</v>
      </c>
      <c r="C516" s="11" t="s">
        <v>374</v>
      </c>
      <c r="D516" s="11" t="s">
        <v>64</v>
      </c>
      <c r="E516" s="11" t="s">
        <v>146</v>
      </c>
      <c r="F516" s="12" t="s">
        <v>327</v>
      </c>
      <c r="G516" s="12" t="s">
        <v>377</v>
      </c>
      <c r="H516" s="11" t="s">
        <v>37</v>
      </c>
      <c r="I516" s="12" t="s">
        <v>381</v>
      </c>
      <c r="J516" s="11" t="n">
        <f aca="false">COUNTIF($A$2:A516,A516)</f>
        <v>1</v>
      </c>
      <c r="K516" s="11" t="str">
        <f aca="false">A516&amp;"#"&amp;J516</f>
        <v>46369#1</v>
      </c>
    </row>
    <row r="517" customFormat="false" ht="15" hidden="false" customHeight="false" outlineLevel="0" collapsed="false">
      <c r="A517" s="10" t="n">
        <v>46370</v>
      </c>
      <c r="B517" s="11" t="s">
        <v>40</v>
      </c>
      <c r="C517" s="11" t="s">
        <v>374</v>
      </c>
      <c r="D517" s="11" t="s">
        <v>64</v>
      </c>
      <c r="E517" s="11" t="s">
        <v>146</v>
      </c>
      <c r="F517" s="12" t="s">
        <v>329</v>
      </c>
      <c r="G517" s="12" t="s">
        <v>377</v>
      </c>
      <c r="H517" s="11" t="s">
        <v>37</v>
      </c>
      <c r="I517" s="12"/>
      <c r="J517" s="11" t="n">
        <f aca="false">COUNTIF($A$2:A517,A517)</f>
        <v>1</v>
      </c>
      <c r="K517" s="11" t="str">
        <f aca="false">A517&amp;"#"&amp;J517</f>
        <v>46370#1</v>
      </c>
    </row>
    <row r="518" customFormat="false" ht="23.85" hidden="false" customHeight="false" outlineLevel="0" collapsed="false">
      <c r="A518" s="10" t="n">
        <v>46371</v>
      </c>
      <c r="B518" s="11" t="s">
        <v>68</v>
      </c>
      <c r="C518" s="11" t="s">
        <v>374</v>
      </c>
      <c r="D518" s="11" t="s">
        <v>41</v>
      </c>
      <c r="E518" s="11" t="s">
        <v>176</v>
      </c>
      <c r="F518" s="12" t="s">
        <v>330</v>
      </c>
      <c r="G518" s="12" t="s">
        <v>333</v>
      </c>
      <c r="H518" s="11" t="s">
        <v>37</v>
      </c>
      <c r="I518" s="12"/>
      <c r="J518" s="11" t="n">
        <f aca="false">COUNTIF($A$2:A518,A518)</f>
        <v>1</v>
      </c>
      <c r="K518" s="11" t="str">
        <f aca="false">A518&amp;"#"&amp;J518</f>
        <v>46371#1</v>
      </c>
    </row>
    <row r="519" customFormat="false" ht="23.85" hidden="false" customHeight="false" outlineLevel="0" collapsed="false">
      <c r="A519" s="10" t="n">
        <v>46371</v>
      </c>
      <c r="B519" s="11" t="s">
        <v>68</v>
      </c>
      <c r="C519" s="11" t="s">
        <v>374</v>
      </c>
      <c r="D519" s="11" t="s">
        <v>41</v>
      </c>
      <c r="E519" s="11" t="s">
        <v>77</v>
      </c>
      <c r="F519" s="12" t="s">
        <v>78</v>
      </c>
      <c r="G519" s="12" t="s">
        <v>333</v>
      </c>
      <c r="H519" s="11" t="s">
        <v>37</v>
      </c>
      <c r="I519" s="12"/>
      <c r="J519" s="11" t="n">
        <f aca="false">COUNTIF($A$2:A519,A519)</f>
        <v>2</v>
      </c>
      <c r="K519" s="11" t="str">
        <f aca="false">A519&amp;"#"&amp;J519</f>
        <v>46371#2</v>
      </c>
    </row>
    <row r="520" customFormat="false" ht="15" hidden="false" customHeight="false" outlineLevel="0" collapsed="false">
      <c r="A520" s="10" t="n">
        <v>46371</v>
      </c>
      <c r="B520" s="11" t="s">
        <v>68</v>
      </c>
      <c r="C520" s="11" t="s">
        <v>374</v>
      </c>
      <c r="D520" s="11" t="s">
        <v>41</v>
      </c>
      <c r="E520" s="11" t="s">
        <v>176</v>
      </c>
      <c r="F520" s="12" t="s">
        <v>186</v>
      </c>
      <c r="G520" s="12" t="s">
        <v>333</v>
      </c>
      <c r="H520" s="11" t="s">
        <v>37</v>
      </c>
      <c r="I520" s="12"/>
      <c r="J520" s="11" t="n">
        <f aca="false">COUNTIF($A$2:A520,A520)</f>
        <v>3</v>
      </c>
      <c r="K520" s="11" t="str">
        <f aca="false">A520&amp;"#"&amp;J520</f>
        <v>46371#3</v>
      </c>
    </row>
    <row r="521" customFormat="false" ht="46.25" hidden="false" customHeight="false" outlineLevel="0" collapsed="false">
      <c r="A521" s="10" t="n">
        <v>46371</v>
      </c>
      <c r="B521" s="11" t="s">
        <v>68</v>
      </c>
      <c r="C521" s="11" t="s">
        <v>374</v>
      </c>
      <c r="D521" s="11" t="s">
        <v>41</v>
      </c>
      <c r="E521" s="11" t="s">
        <v>146</v>
      </c>
      <c r="F521" s="12" t="s">
        <v>185</v>
      </c>
      <c r="G521" s="12" t="s">
        <v>377</v>
      </c>
      <c r="H521" s="11" t="s">
        <v>37</v>
      </c>
      <c r="I521" s="12"/>
      <c r="J521" s="11" t="n">
        <f aca="false">COUNTIF($A$2:A521,A521)</f>
        <v>4</v>
      </c>
      <c r="K521" s="11" t="str">
        <f aca="false">A521&amp;"#"&amp;J521</f>
        <v>46371#4</v>
      </c>
    </row>
    <row r="522" customFormat="false" ht="15" hidden="false" customHeight="false" outlineLevel="0" collapsed="false">
      <c r="A522" s="10" t="n">
        <v>46371</v>
      </c>
      <c r="B522" s="11" t="s">
        <v>68</v>
      </c>
      <c r="C522" s="11" t="s">
        <v>374</v>
      </c>
      <c r="D522" s="11" t="s">
        <v>93</v>
      </c>
      <c r="E522" s="11" t="s">
        <v>146</v>
      </c>
      <c r="F522" s="12" t="s">
        <v>332</v>
      </c>
      <c r="G522" s="12" t="s">
        <v>377</v>
      </c>
      <c r="H522" s="11" t="s">
        <v>37</v>
      </c>
      <c r="I522" s="12"/>
      <c r="J522" s="11" t="n">
        <f aca="false">COUNTIF($A$2:A522,A522)</f>
        <v>5</v>
      </c>
      <c r="K522" s="11" t="str">
        <f aca="false">A522&amp;"#"&amp;J522</f>
        <v>46371#5</v>
      </c>
    </row>
    <row r="523" customFormat="false" ht="23.85" hidden="false" customHeight="false" outlineLevel="0" collapsed="false">
      <c r="A523" s="10" t="n">
        <v>46371</v>
      </c>
      <c r="B523" s="11" t="s">
        <v>68</v>
      </c>
      <c r="C523" s="11" t="s">
        <v>374</v>
      </c>
      <c r="D523" s="11" t="s">
        <v>82</v>
      </c>
      <c r="E523" s="11"/>
      <c r="F523" s="12" t="s">
        <v>83</v>
      </c>
      <c r="G523" s="12" t="s">
        <v>382</v>
      </c>
      <c r="H523" s="11" t="s">
        <v>37</v>
      </c>
      <c r="I523" s="12"/>
      <c r="J523" s="11" t="n">
        <f aca="false">COUNTIF($A$2:A523,A523)</f>
        <v>6</v>
      </c>
      <c r="K523" s="11" t="str">
        <f aca="false">A523&amp;"#"&amp;J523</f>
        <v>46371#6</v>
      </c>
    </row>
    <row r="524" customFormat="false" ht="23.85" hidden="false" customHeight="false" outlineLevel="0" collapsed="false">
      <c r="A524" s="10" t="n">
        <v>46371</v>
      </c>
      <c r="B524" s="11" t="s">
        <v>68</v>
      </c>
      <c r="C524" s="11" t="s">
        <v>374</v>
      </c>
      <c r="D524" s="11" t="s">
        <v>34</v>
      </c>
      <c r="E524" s="11"/>
      <c r="F524" s="12" t="s">
        <v>334</v>
      </c>
      <c r="G524" s="12" t="s">
        <v>377</v>
      </c>
      <c r="H524" s="11" t="s">
        <v>37</v>
      </c>
      <c r="I524" s="12"/>
      <c r="J524" s="11" t="n">
        <f aca="false">COUNTIF($A$2:A524,A524)</f>
        <v>7</v>
      </c>
      <c r="K524" s="11" t="str">
        <f aca="false">A524&amp;"#"&amp;J524</f>
        <v>46371#7</v>
      </c>
    </row>
    <row r="525" customFormat="false" ht="15" hidden="false" customHeight="false" outlineLevel="0" collapsed="false">
      <c r="A525" s="10" t="n">
        <v>46371</v>
      </c>
      <c r="B525" s="11" t="s">
        <v>68</v>
      </c>
      <c r="C525" s="11" t="s">
        <v>374</v>
      </c>
      <c r="D525" s="11" t="s">
        <v>34</v>
      </c>
      <c r="E525" s="11"/>
      <c r="F525" s="12" t="s">
        <v>335</v>
      </c>
      <c r="G525" s="12" t="s">
        <v>377</v>
      </c>
      <c r="H525" s="11" t="s">
        <v>37</v>
      </c>
      <c r="I525" s="12"/>
      <c r="J525" s="11" t="n">
        <f aca="false">COUNTIF($A$2:A525,A525)</f>
        <v>8</v>
      </c>
      <c r="K525" s="11" t="str">
        <f aca="false">A525&amp;"#"&amp;J525</f>
        <v>46371#8</v>
      </c>
    </row>
    <row r="526" customFormat="false" ht="15" hidden="false" customHeight="false" outlineLevel="0" collapsed="false">
      <c r="A526" s="10" t="n">
        <v>46372</v>
      </c>
      <c r="B526" s="11" t="s">
        <v>70</v>
      </c>
      <c r="C526" s="11" t="s">
        <v>374</v>
      </c>
      <c r="D526" s="11" t="s">
        <v>34</v>
      </c>
      <c r="E526" s="11"/>
      <c r="F526" s="12" t="s">
        <v>35</v>
      </c>
      <c r="G526" s="12" t="s">
        <v>383</v>
      </c>
      <c r="H526" s="11" t="s">
        <v>37</v>
      </c>
      <c r="I526" s="12"/>
      <c r="J526" s="11" t="n">
        <f aca="false">COUNTIF($A$2:A526,A526)</f>
        <v>1</v>
      </c>
      <c r="K526" s="11" t="str">
        <f aca="false">A526&amp;"#"&amp;J526</f>
        <v>46372#1</v>
      </c>
    </row>
    <row r="527" customFormat="false" ht="35.05" hidden="false" customHeight="false" outlineLevel="0" collapsed="false">
      <c r="A527" s="10" t="n">
        <v>46376</v>
      </c>
      <c r="B527" s="11" t="s">
        <v>63</v>
      </c>
      <c r="C527" s="11" t="s">
        <v>374</v>
      </c>
      <c r="D527" s="11" t="s">
        <v>41</v>
      </c>
      <c r="E527" s="11" t="s">
        <v>215</v>
      </c>
      <c r="F527" s="12" t="s">
        <v>216</v>
      </c>
      <c r="G527" s="12" t="s">
        <v>377</v>
      </c>
      <c r="H527" s="11" t="s">
        <v>37</v>
      </c>
      <c r="I527" s="12" t="s">
        <v>384</v>
      </c>
      <c r="J527" s="11" t="n">
        <f aca="false">COUNTIF($A$2:A527,A527)</f>
        <v>1</v>
      </c>
      <c r="K527" s="11" t="str">
        <f aca="false">A527&amp;"#"&amp;J527</f>
        <v>46376#1</v>
      </c>
    </row>
    <row r="528" customFormat="false" ht="35.05" hidden="false" customHeight="false" outlineLevel="0" collapsed="false">
      <c r="A528" s="10" t="n">
        <v>46381</v>
      </c>
      <c r="B528" s="11" t="s">
        <v>89</v>
      </c>
      <c r="C528" s="11" t="s">
        <v>374</v>
      </c>
      <c r="D528" s="11" t="s">
        <v>41</v>
      </c>
      <c r="E528" s="11" t="s">
        <v>99</v>
      </c>
      <c r="F528" s="12" t="s">
        <v>192</v>
      </c>
      <c r="G528" s="12" t="s">
        <v>385</v>
      </c>
      <c r="H528" s="11" t="s">
        <v>37</v>
      </c>
      <c r="I528" s="12" t="s">
        <v>386</v>
      </c>
      <c r="J528" s="11" t="n">
        <f aca="false">COUNTIF($A$2:A528,A528)</f>
        <v>1</v>
      </c>
      <c r="K528" s="11" t="str">
        <f aca="false">A528&amp;"#"&amp;J528</f>
        <v>46381#1</v>
      </c>
    </row>
    <row r="529" customFormat="false" ht="35.05" hidden="false" customHeight="false" outlineLevel="0" collapsed="false">
      <c r="A529" s="10" t="n">
        <v>46381</v>
      </c>
      <c r="B529" s="11" t="s">
        <v>89</v>
      </c>
      <c r="C529" s="11" t="s">
        <v>374</v>
      </c>
      <c r="D529" s="11" t="s">
        <v>41</v>
      </c>
      <c r="E529" s="11" t="s">
        <v>101</v>
      </c>
      <c r="F529" s="12" t="s">
        <v>339</v>
      </c>
      <c r="G529" s="12" t="s">
        <v>385</v>
      </c>
      <c r="H529" s="11" t="s">
        <v>37</v>
      </c>
      <c r="I529" s="12" t="s">
        <v>386</v>
      </c>
      <c r="J529" s="11" t="n">
        <f aca="false">COUNTIF($A$2:A529,A529)</f>
        <v>2</v>
      </c>
      <c r="K529" s="11" t="str">
        <f aca="false">A529&amp;"#"&amp;J529</f>
        <v>46381#2</v>
      </c>
    </row>
    <row r="530" customFormat="false" ht="35.05" hidden="false" customHeight="false" outlineLevel="0" collapsed="false">
      <c r="A530" s="10" t="n">
        <v>46381</v>
      </c>
      <c r="B530" s="11" t="s">
        <v>89</v>
      </c>
      <c r="C530" s="11" t="s">
        <v>374</v>
      </c>
      <c r="D530" s="11" t="s">
        <v>34</v>
      </c>
      <c r="E530" s="11"/>
      <c r="F530" s="12" t="s">
        <v>220</v>
      </c>
      <c r="G530" s="12" t="s">
        <v>385</v>
      </c>
      <c r="H530" s="11" t="s">
        <v>37</v>
      </c>
      <c r="I530" s="12" t="s">
        <v>386</v>
      </c>
      <c r="J530" s="11" t="n">
        <f aca="false">COUNTIF($A$2:A530,A530)</f>
        <v>3</v>
      </c>
      <c r="K530" s="11" t="str">
        <f aca="false">A530&amp;"#"&amp;J530</f>
        <v>46381#3</v>
      </c>
    </row>
    <row r="531" customFormat="false" ht="35.05" hidden="false" customHeight="false" outlineLevel="0" collapsed="false">
      <c r="A531" s="10" t="n">
        <v>46381</v>
      </c>
      <c r="B531" s="11" t="s">
        <v>89</v>
      </c>
      <c r="C531" s="11" t="s">
        <v>374</v>
      </c>
      <c r="D531" s="11" t="s">
        <v>34</v>
      </c>
      <c r="E531" s="11"/>
      <c r="F531" s="12" t="s">
        <v>195</v>
      </c>
      <c r="G531" s="12" t="s">
        <v>385</v>
      </c>
      <c r="H531" s="11" t="s">
        <v>37</v>
      </c>
      <c r="I531" s="12" t="s">
        <v>386</v>
      </c>
      <c r="J531" s="11" t="n">
        <f aca="false">COUNTIF($A$2:A531,A531)</f>
        <v>4</v>
      </c>
      <c r="K531" s="11" t="str">
        <f aca="false">A531&amp;"#"&amp;J531</f>
        <v>46381#4</v>
      </c>
    </row>
    <row r="532" customFormat="false" ht="35.05" hidden="false" customHeight="false" outlineLevel="0" collapsed="false">
      <c r="A532" s="10" t="n">
        <v>46386</v>
      </c>
      <c r="B532" s="11" t="s">
        <v>70</v>
      </c>
      <c r="C532" s="11" t="s">
        <v>374</v>
      </c>
      <c r="D532" s="11" t="s">
        <v>41</v>
      </c>
      <c r="E532" s="11" t="s">
        <v>105</v>
      </c>
      <c r="F532" s="12" t="s">
        <v>106</v>
      </c>
      <c r="G532" s="12" t="s">
        <v>370</v>
      </c>
      <c r="H532" s="11" t="s">
        <v>37</v>
      </c>
      <c r="I532" s="12" t="s">
        <v>387</v>
      </c>
      <c r="J532" s="11" t="n">
        <f aca="false">COUNTIF($A$2:A532,A532)</f>
        <v>1</v>
      </c>
      <c r="K532" s="11" t="str">
        <f aca="false">A532&amp;"#"&amp;J532</f>
        <v>46386#1</v>
      </c>
    </row>
    <row r="533" customFormat="false" ht="35.05" hidden="false" customHeight="false" outlineLevel="0" collapsed="false">
      <c r="A533" s="10" t="n">
        <v>46386</v>
      </c>
      <c r="B533" s="11" t="s">
        <v>70</v>
      </c>
      <c r="C533" s="11" t="s">
        <v>374</v>
      </c>
      <c r="D533" s="11" t="s">
        <v>82</v>
      </c>
      <c r="E533" s="11"/>
      <c r="F533" s="12" t="s">
        <v>108</v>
      </c>
      <c r="G533" s="12" t="s">
        <v>382</v>
      </c>
      <c r="H533" s="11" t="s">
        <v>37</v>
      </c>
      <c r="I533" s="12" t="s">
        <v>387</v>
      </c>
      <c r="J533" s="11" t="n">
        <f aca="false">COUNTIF($A$2:A533,A533)</f>
        <v>2</v>
      </c>
      <c r="K533" s="11" t="str">
        <f aca="false">A533&amp;"#"&amp;J533</f>
        <v>46386#2</v>
      </c>
    </row>
    <row r="534" customFormat="false" ht="35.05" hidden="false" customHeight="false" outlineLevel="0" collapsed="false">
      <c r="A534" s="10" t="n">
        <v>46386</v>
      </c>
      <c r="B534" s="11" t="s">
        <v>70</v>
      </c>
      <c r="C534" s="11" t="s">
        <v>374</v>
      </c>
      <c r="D534" s="11" t="s">
        <v>34</v>
      </c>
      <c r="E534" s="11" t="s">
        <v>176</v>
      </c>
      <c r="F534" s="12" t="s">
        <v>224</v>
      </c>
      <c r="G534" s="12" t="s">
        <v>333</v>
      </c>
      <c r="H534" s="11" t="s">
        <v>37</v>
      </c>
      <c r="I534" s="12" t="s">
        <v>387</v>
      </c>
      <c r="J534" s="11" t="n">
        <f aca="false">COUNTIF($A$2:A534,A534)</f>
        <v>3</v>
      </c>
      <c r="K534" s="11" t="str">
        <f aca="false">A534&amp;"#"&amp;J534</f>
        <v>46386#3</v>
      </c>
    </row>
    <row r="535" customFormat="false" ht="35.05" hidden="false" customHeight="false" outlineLevel="0" collapsed="false">
      <c r="A535" s="10" t="n">
        <v>46386</v>
      </c>
      <c r="B535" s="11" t="s">
        <v>70</v>
      </c>
      <c r="C535" s="11" t="s">
        <v>374</v>
      </c>
      <c r="D535" s="11" t="s">
        <v>34</v>
      </c>
      <c r="E535" s="11"/>
      <c r="F535" s="12" t="s">
        <v>197</v>
      </c>
      <c r="G535" s="12" t="s">
        <v>382</v>
      </c>
      <c r="H535" s="11" t="s">
        <v>37</v>
      </c>
      <c r="I535" s="12" t="s">
        <v>387</v>
      </c>
      <c r="J535" s="11" t="n">
        <f aca="false">COUNTIF($A$2:A535,A535)</f>
        <v>4</v>
      </c>
      <c r="K535" s="11" t="str">
        <f aca="false">A535&amp;"#"&amp;J535</f>
        <v>46386#4</v>
      </c>
    </row>
    <row r="536" customFormat="false" ht="35.05" hidden="false" customHeight="false" outlineLevel="0" collapsed="false">
      <c r="A536" s="10" t="n">
        <v>46386</v>
      </c>
      <c r="B536" s="11" t="s">
        <v>70</v>
      </c>
      <c r="C536" s="11" t="s">
        <v>374</v>
      </c>
      <c r="D536" s="11" t="s">
        <v>34</v>
      </c>
      <c r="E536" s="11"/>
      <c r="F536" s="12" t="s">
        <v>112</v>
      </c>
      <c r="G536" s="12" t="s">
        <v>385</v>
      </c>
      <c r="H536" s="11" t="s">
        <v>37</v>
      </c>
      <c r="I536" s="12" t="s">
        <v>387</v>
      </c>
      <c r="J536" s="11" t="n">
        <f aca="false">COUNTIF($A$2:A536,A536)</f>
        <v>5</v>
      </c>
      <c r="K536" s="11" t="str">
        <f aca="false">A536&amp;"#"&amp;J536</f>
        <v>46386#5</v>
      </c>
    </row>
    <row r="537" customFormat="false" ht="35.05" hidden="false" customHeight="false" outlineLevel="0" collapsed="false">
      <c r="A537" s="10" t="n">
        <v>46387</v>
      </c>
      <c r="B537" s="11" t="s">
        <v>32</v>
      </c>
      <c r="C537" s="11" t="s">
        <v>374</v>
      </c>
      <c r="D537" s="11" t="s">
        <v>34</v>
      </c>
      <c r="E537" s="11"/>
      <c r="F537" s="12" t="s">
        <v>388</v>
      </c>
      <c r="G537" s="12" t="s">
        <v>389</v>
      </c>
      <c r="H537" s="11" t="s">
        <v>37</v>
      </c>
      <c r="I537" s="12" t="s">
        <v>390</v>
      </c>
      <c r="J537" s="11" t="n">
        <f aca="false">COUNTIF($A$2:A537,A537)</f>
        <v>1</v>
      </c>
      <c r="K537" s="11" t="str">
        <f aca="false">A537&amp;"#"&amp;J537</f>
        <v>46387#1</v>
      </c>
    </row>
  </sheetData>
  <autoFilter ref="A1:I537"/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&amp;L&amp;7 &amp;K565a6eAAC Tax Calendar 2026 · Alcala Abellar Chan &amp;&amp; Co., CPAs&amp;R&amp;7 &amp;K565a6eCompiled 23 August 2026 · 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R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8" min="2" style="0" width="9"/>
    <col collapsed="false" customWidth="true" hidden="false" outlineLevel="0" max="9" min="9" style="0" width="3"/>
    <col collapsed="false" customWidth="true" hidden="false" outlineLevel="0" max="10" min="10" style="0" width="4"/>
    <col collapsed="false" customWidth="true" hidden="false" outlineLevel="0" max="11" min="11" style="0" width="17"/>
    <col collapsed="false" customWidth="true" hidden="false" outlineLevel="0" max="12" min="12" style="0" width="16"/>
    <col collapsed="false" customWidth="true" hidden="false" outlineLevel="0" max="13" min="13" style="0" width="62"/>
    <col collapsed="false" customWidth="true" hidden="false" outlineLevel="0" max="14" min="14" style="0" width="26"/>
    <col collapsed="false" customWidth="true" hidden="false" outlineLevel="0" max="15" min="15" style="0" width="16"/>
    <col collapsed="false" customWidth="true" hidden="false" outlineLevel="0" max="16" min="16" style="0" width="40"/>
    <col collapsed="false" customWidth="true" hidden="true" outlineLevel="0" max="18" min="18" style="0" width="13"/>
  </cols>
  <sheetData>
    <row r="1" customFormat="false" ht="15" hidden="false" customHeight="false" outlineLevel="0" collapsed="false">
      <c r="B1" s="13" t="s">
        <v>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R1" s="14" t="s">
        <v>391</v>
      </c>
    </row>
    <row r="2" customFormat="false" ht="22.05" hidden="false" customHeight="false" outlineLevel="0" collapsed="false">
      <c r="B2" s="15" t="s">
        <v>0</v>
      </c>
      <c r="R2" s="16" t="n">
        <f aca="false">MATCH(C5,Lists!$A$1:$A$12,0)</f>
        <v>8</v>
      </c>
    </row>
    <row r="3" customFormat="false" ht="15" hidden="false" customHeight="false" outlineLevel="0" collapsed="false">
      <c r="B3" s="17" t="s">
        <v>1</v>
      </c>
      <c r="R3" s="18" t="n">
        <f aca="false">DATE(2026,R2,1)</f>
        <v>46235</v>
      </c>
    </row>
    <row r="4" customFormat="false" ht="15" hidden="false" customHeight="false" outlineLevel="0" collapsed="false">
      <c r="R4" s="18" t="n">
        <f aca="false">R3-WEEKDAY(R3,1)+1</f>
        <v>46229</v>
      </c>
    </row>
    <row r="5" customFormat="false" ht="15" hidden="false" customHeight="false" outlineLevel="0" collapsed="false">
      <c r="B5" s="19" t="s">
        <v>23</v>
      </c>
      <c r="C5" s="20" t="s">
        <v>301</v>
      </c>
      <c r="R5" s="18" t="n">
        <f aca="false">IFERROR(DATE(2026,R2,C6),"")</f>
        <v>46259</v>
      </c>
    </row>
    <row r="6" customFormat="false" ht="15" hidden="false" customHeight="false" outlineLevel="0" collapsed="false">
      <c r="B6" s="19" t="s">
        <v>392</v>
      </c>
      <c r="C6" s="20" t="n">
        <v>25</v>
      </c>
      <c r="R6" s="16" t="n">
        <f aca="false">IF(C6="","",COUNTIF(Data!$A:$A,$R$5))</f>
        <v>5</v>
      </c>
    </row>
    <row r="8" customFormat="false" ht="16.15" hidden="false" customHeight="false" outlineLevel="0" collapsed="false">
      <c r="B8" s="21" t="str">
        <f aca="false">C5&amp;" 2026 — "&amp;COUNTIFS(Data!$C:$C,C5)&amp;" deadlines"</f>
        <v>August 2026 — 39 deadlines</v>
      </c>
    </row>
    <row r="10" customFormat="false" ht="18.55" hidden="false" customHeight="false" outlineLevel="0" collapsed="false">
      <c r="B10" s="22" t="s">
        <v>393</v>
      </c>
      <c r="C10" s="22" t="s">
        <v>394</v>
      </c>
      <c r="D10" s="22" t="s">
        <v>395</v>
      </c>
      <c r="E10" s="22" t="s">
        <v>396</v>
      </c>
      <c r="F10" s="22" t="s">
        <v>397</v>
      </c>
      <c r="G10" s="22" t="s">
        <v>398</v>
      </c>
      <c r="H10" s="22" t="s">
        <v>399</v>
      </c>
      <c r="J10" s="23" t="str">
        <f aca="false">IF($R$5="","Choose a month and day on the left.",TEXT($R$5,"dddd, d mmmm yyyy"))</f>
        <v>Tuesday, 25 August 2026</v>
      </c>
    </row>
    <row r="11" customFormat="false" ht="30" hidden="false" customHeight="true" outlineLevel="0" collapsed="false">
      <c r="B11" s="24" t="str">
        <f aca="false">IF(MONTH($R$4+0)&lt;&gt;$R$2,"",$R$4+0)</f>
        <v/>
      </c>
      <c r="C11" s="24" t="str">
        <f aca="false">IF(MONTH($R$4+1)&lt;&gt;$R$2,"",$R$4+1)</f>
        <v/>
      </c>
      <c r="D11" s="24" t="str">
        <f aca="false">IF(MONTH($R$4+2)&lt;&gt;$R$2,"",$R$4+2)</f>
        <v/>
      </c>
      <c r="E11" s="24" t="str">
        <f aca="false">IF(MONTH($R$4+3)&lt;&gt;$R$2,"",$R$4+3)</f>
        <v/>
      </c>
      <c r="F11" s="24" t="str">
        <f aca="false">IF(MONTH($R$4+4)&lt;&gt;$R$2,"",$R$4+4)</f>
        <v/>
      </c>
      <c r="G11" s="24" t="str">
        <f aca="false">IF(MONTH($R$4+5)&lt;&gt;$R$2,"",$R$4+5)</f>
        <v/>
      </c>
      <c r="H11" s="24" t="n">
        <f aca="false">IF(MONTH($R$4+6)&lt;&gt;$R$2,"",$R$4+6)</f>
        <v>46235</v>
      </c>
      <c r="J11" s="25" t="str">
        <f aca="false">IF($R$5="","",IF($R$6=0,"No deadline falls on this date.",$R$6&amp;" deadline"&amp;IF($R$6=1,"","s")&amp;" on this date"))</f>
        <v>5 deadlines on this date</v>
      </c>
    </row>
    <row r="12" customFormat="false" ht="30" hidden="false" customHeight="true" outlineLevel="0" collapsed="false">
      <c r="B12" s="24" t="n">
        <f aca="false">IF(MONTH($R$4+7)&lt;&gt;$R$2,"",$R$4+7)</f>
        <v>46236</v>
      </c>
      <c r="C12" s="24" t="n">
        <f aca="false">IF(MONTH($R$4+8)&lt;&gt;$R$2,"",$R$4+8)</f>
        <v>46237</v>
      </c>
      <c r="D12" s="24" t="n">
        <f aca="false">IF(MONTH($R$4+9)&lt;&gt;$R$2,"",$R$4+9)</f>
        <v>46238</v>
      </c>
      <c r="E12" s="24" t="n">
        <f aca="false">IF(MONTH($R$4+10)&lt;&gt;$R$2,"",$R$4+10)</f>
        <v>46239</v>
      </c>
      <c r="F12" s="24" t="n">
        <f aca="false">IF(MONTH($R$4+11)&lt;&gt;$R$2,"",$R$4+11)</f>
        <v>46240</v>
      </c>
      <c r="G12" s="24" t="n">
        <f aca="false">IF(MONTH($R$4+12)&lt;&gt;$R$2,"",$R$4+12)</f>
        <v>46241</v>
      </c>
      <c r="H12" s="24" t="n">
        <f aca="false">IF(MONTH($R$4+13)&lt;&gt;$R$2,"",$R$4+13)</f>
        <v>46242</v>
      </c>
    </row>
    <row r="13" customFormat="false" ht="30" hidden="false" customHeight="true" outlineLevel="0" collapsed="false">
      <c r="B13" s="24" t="n">
        <f aca="false">IF(MONTH($R$4+14)&lt;&gt;$R$2,"",$R$4+14)</f>
        <v>46243</v>
      </c>
      <c r="C13" s="24" t="n">
        <f aca="false">IF(MONTH($R$4+15)&lt;&gt;$R$2,"",$R$4+15)</f>
        <v>46244</v>
      </c>
      <c r="D13" s="24" t="n">
        <f aca="false">IF(MONTH($R$4+16)&lt;&gt;$R$2,"",$R$4+16)</f>
        <v>46245</v>
      </c>
      <c r="E13" s="24" t="n">
        <f aca="false">IF(MONTH($R$4+17)&lt;&gt;$R$2,"",$R$4+17)</f>
        <v>46246</v>
      </c>
      <c r="F13" s="24" t="n">
        <f aca="false">IF(MONTH($R$4+18)&lt;&gt;$R$2,"",$R$4+18)</f>
        <v>46247</v>
      </c>
      <c r="G13" s="24" t="n">
        <f aca="false">IF(MONTH($R$4+19)&lt;&gt;$R$2,"",$R$4+19)</f>
        <v>46248</v>
      </c>
      <c r="H13" s="24" t="n">
        <f aca="false">IF(MONTH($R$4+20)&lt;&gt;$R$2,"",$R$4+20)</f>
        <v>46249</v>
      </c>
      <c r="J13" s="26" t="s">
        <v>400</v>
      </c>
      <c r="K13" s="26" t="s">
        <v>24</v>
      </c>
      <c r="L13" s="26" t="s">
        <v>25</v>
      </c>
      <c r="M13" s="26" t="s">
        <v>26</v>
      </c>
      <c r="N13" s="26" t="s">
        <v>27</v>
      </c>
      <c r="O13" s="26" t="s">
        <v>28</v>
      </c>
      <c r="P13" s="26" t="s">
        <v>29</v>
      </c>
    </row>
    <row r="14" customFormat="false" ht="30" hidden="false" customHeight="true" outlineLevel="0" collapsed="false">
      <c r="B14" s="24" t="n">
        <f aca="false">IF(MONTH($R$4+21)&lt;&gt;$R$2,"",$R$4+21)</f>
        <v>46250</v>
      </c>
      <c r="C14" s="24" t="n">
        <f aca="false">IF(MONTH($R$4+22)&lt;&gt;$R$2,"",$R$4+22)</f>
        <v>46251</v>
      </c>
      <c r="D14" s="24" t="n">
        <f aca="false">IF(MONTH($R$4+23)&lt;&gt;$R$2,"",$R$4+23)</f>
        <v>46252</v>
      </c>
      <c r="E14" s="24" t="n">
        <f aca="false">IF(MONTH($R$4+24)&lt;&gt;$R$2,"",$R$4+24)</f>
        <v>46253</v>
      </c>
      <c r="F14" s="24" t="n">
        <f aca="false">IF(MONTH($R$4+25)&lt;&gt;$R$2,"",$R$4+25)</f>
        <v>46254</v>
      </c>
      <c r="G14" s="24" t="n">
        <f aca="false">IF(MONTH($R$4+26)&lt;&gt;$R$2,"",$R$4+26)</f>
        <v>46255</v>
      </c>
      <c r="H14" s="24" t="n">
        <f aca="false">IF(MONTH($R$4+27)&lt;&gt;$R$2,"",$R$4+27)</f>
        <v>46256</v>
      </c>
      <c r="J14" s="27" t="n">
        <v>1</v>
      </c>
      <c r="K14" s="28" t="str">
        <f aca="false">IFERROR(INDEX(Data!$D:$D,MATCH($R$5&amp;"#"&amp;$J14,Data!$K:$K,0))&amp;"","")</f>
        <v>Filing &amp; payment</v>
      </c>
      <c r="L14" s="28" t="str">
        <f aca="false">IFERROR(INDEX(Data!$E:$E,MATCH($R$5&amp;"#"&amp;$J14,Data!$K:$K,0))&amp;"","")</f>
        <v>2550-DS</v>
      </c>
      <c r="M14" s="29" t="str">
        <f aca="false">IFERROR(INDEX(Data!$F:$F,MATCH($R$5&amp;"#"&amp;$J14,Data!$K:$K,0))&amp;"","")</f>
        <v>BIR Form 2550-DS (Value-Added Tax (VAT) Return for Nonresident Digital Service Provider) - Fiscal Quarter ending July 31, 2026</v>
      </c>
      <c r="N14" s="28" t="str">
        <f aca="false">IFERROR(INDEX(Data!$G:$G,MATCH($R$5&amp;"#"&amp;$J14,Data!$K:$K,0))&amp;"","")</f>
        <v/>
      </c>
      <c r="O14" s="28" t="str">
        <f aca="false">IFERROR(INDEX(Data!$H:$H,MATCH($R$5&amp;"#"&amp;$J14,Data!$K:$K,0))&amp;"","")</f>
        <v>Published by BIR</v>
      </c>
      <c r="P14" s="29" t="str">
        <f aca="false">IFERROR(INDEX(Data!$I:$I,MATCH($R$5&amp;"#"&amp;$J14,Data!$K:$K,0))&amp;"","")</f>
        <v/>
      </c>
    </row>
    <row r="15" customFormat="false" ht="30" hidden="false" customHeight="true" outlineLevel="0" collapsed="false">
      <c r="B15" s="24" t="n">
        <f aca="false">IF(MONTH($R$4+28)&lt;&gt;$R$2,"",$R$4+28)</f>
        <v>46257</v>
      </c>
      <c r="C15" s="24" t="n">
        <f aca="false">IF(MONTH($R$4+29)&lt;&gt;$R$2,"",$R$4+29)</f>
        <v>46258</v>
      </c>
      <c r="D15" s="24" t="n">
        <f aca="false">IF(MONTH($R$4+30)&lt;&gt;$R$2,"",$R$4+30)</f>
        <v>46259</v>
      </c>
      <c r="E15" s="24" t="n">
        <f aca="false">IF(MONTH($R$4+31)&lt;&gt;$R$2,"",$R$4+31)</f>
        <v>46260</v>
      </c>
      <c r="F15" s="24" t="n">
        <f aca="false">IF(MONTH($R$4+32)&lt;&gt;$R$2,"",$R$4+32)</f>
        <v>46261</v>
      </c>
      <c r="G15" s="24" t="n">
        <f aca="false">IF(MONTH($R$4+33)&lt;&gt;$R$2,"",$R$4+33)</f>
        <v>46262</v>
      </c>
      <c r="H15" s="24" t="n">
        <f aca="false">IF(MONTH($R$4+34)&lt;&gt;$R$2,"",$R$4+34)</f>
        <v>46263</v>
      </c>
      <c r="J15" s="27" t="n">
        <v>2</v>
      </c>
      <c r="K15" s="28" t="str">
        <f aca="false">IFERROR(INDEX(Data!$D:$D,MATCH($R$5&amp;"#"&amp;$J15,Data!$K:$K,0))&amp;"","")</f>
        <v>Filing &amp; payment</v>
      </c>
      <c r="L15" s="28" t="str">
        <f aca="false">IFERROR(INDEX(Data!$E:$E,MATCH($R$5&amp;"#"&amp;$J15,Data!$K:$K,0))&amp;"","")</f>
        <v>2550Q</v>
      </c>
      <c r="M15" s="29" t="str">
        <f aca="false">IFERROR(INDEX(Data!$F:$F,MATCH($R$5&amp;"#"&amp;$J15,Data!$K:$K,0))&amp;"","")</f>
        <v>BIR Form 2550Q (Quarterly Value-Added Tax Return) - eFPS &amp; Non-eFPS Filers</v>
      </c>
      <c r="N15" s="28" t="str">
        <f aca="false">IFERROR(INDEX(Data!$G:$G,MATCH($R$5&amp;"#"&amp;$J15,Data!$K:$K,0))&amp;"","")</f>
        <v>Fiscal Quarter ending July 31, 2026</v>
      </c>
      <c r="O15" s="28" t="str">
        <f aca="false">IFERROR(INDEX(Data!$H:$H,MATCH($R$5&amp;"#"&amp;$J15,Data!$K:$K,0))&amp;"","")</f>
        <v>Published by BIR</v>
      </c>
      <c r="P15" s="29" t="str">
        <f aca="false">IFERROR(INDEX(Data!$I:$I,MATCH($R$5&amp;"#"&amp;$J15,Data!$K:$K,0))&amp;"","")</f>
        <v/>
      </c>
    </row>
    <row r="16" customFormat="false" ht="30" hidden="false" customHeight="true" outlineLevel="0" collapsed="false">
      <c r="B16" s="24" t="n">
        <f aca="false">IF(MONTH($R$4+35)&lt;&gt;$R$2,"",$R$4+35)</f>
        <v>46264</v>
      </c>
      <c r="C16" s="24" t="n">
        <f aca="false">IF(MONTH($R$4+36)&lt;&gt;$R$2,"",$R$4+36)</f>
        <v>46265</v>
      </c>
      <c r="D16" s="24" t="str">
        <f aca="false">IF(MONTH($R$4+37)&lt;&gt;$R$2,"",$R$4+37)</f>
        <v/>
      </c>
      <c r="E16" s="24" t="str">
        <f aca="false">IF(MONTH($R$4+38)&lt;&gt;$R$2,"",$R$4+38)</f>
        <v/>
      </c>
      <c r="F16" s="24" t="str">
        <f aca="false">IF(MONTH($R$4+39)&lt;&gt;$R$2,"",$R$4+39)</f>
        <v/>
      </c>
      <c r="G16" s="24" t="str">
        <f aca="false">IF(MONTH($R$4+40)&lt;&gt;$R$2,"",$R$4+40)</f>
        <v/>
      </c>
      <c r="H16" s="24" t="str">
        <f aca="false">IF(MONTH($R$4+41)&lt;&gt;$R$2,"",$R$4+41)</f>
        <v/>
      </c>
      <c r="J16" s="27" t="n">
        <v>3</v>
      </c>
      <c r="K16" s="28" t="str">
        <f aca="false">IFERROR(INDEX(Data!$D:$D,MATCH($R$5&amp;"#"&amp;$J16,Data!$K:$K,0))&amp;"","")</f>
        <v>Filing &amp; payment</v>
      </c>
      <c r="L16" s="28" t="str">
        <f aca="false">IFERROR(INDEX(Data!$E:$E,MATCH($R$5&amp;"#"&amp;$J16,Data!$K:$K,0))&amp;"","")</f>
        <v>2551Q</v>
      </c>
      <c r="M16" s="29" t="str">
        <f aca="false">IFERROR(INDEX(Data!$F:$F,MATCH($R$5&amp;"#"&amp;$J16,Data!$K:$K,0))&amp;"","")</f>
        <v>BIR Form 2551Q (Quarterly Percentage Tax Return)</v>
      </c>
      <c r="N16" s="28" t="str">
        <f aca="false">IFERROR(INDEX(Data!$G:$G,MATCH($R$5&amp;"#"&amp;$J16,Data!$K:$K,0))&amp;"","")</f>
        <v>Fiscal Quarter ending July 31, 2026</v>
      </c>
      <c r="O16" s="28" t="str">
        <f aca="false">IFERROR(INDEX(Data!$H:$H,MATCH($R$5&amp;"#"&amp;$J16,Data!$K:$K,0))&amp;"","")</f>
        <v>Published by BIR</v>
      </c>
      <c r="P16" s="29" t="str">
        <f aca="false">IFERROR(INDEX(Data!$I:$I,MATCH($R$5&amp;"#"&amp;$J16,Data!$K:$K,0))&amp;"","")</f>
        <v/>
      </c>
    </row>
    <row r="17" customFormat="false" ht="23.85" hidden="false" customHeight="false" outlineLevel="0" collapsed="false">
      <c r="J17" s="27" t="n">
        <v>4</v>
      </c>
      <c r="K17" s="28" t="str">
        <f aca="false">IFERROR(INDEX(Data!$D:$D,MATCH($R$5&amp;"#"&amp;$J17,Data!$K:$K,0))&amp;"","")</f>
        <v>Submission</v>
      </c>
      <c r="L17" s="28" t="str">
        <f aca="false">IFERROR(INDEX(Data!$E:$E,MATCH($R$5&amp;"#"&amp;$J17,Data!$K:$K,0))&amp;"","")</f>
        <v/>
      </c>
      <c r="M17" s="29" t="str">
        <f aca="false">IFERROR(INDEX(Data!$F:$F,MATCH($R$5&amp;"#"&amp;$J17,Data!$K:$K,0))&amp;"","")</f>
        <v>Quarterly Summary List of Sales/Purchases/Importations by a VAT Registered Taxpayers - Non-eFPS Filers</v>
      </c>
      <c r="N17" s="28" t="str">
        <f aca="false">IFERROR(INDEX(Data!$G:$G,MATCH($R$5&amp;"#"&amp;$J17,Data!$K:$K,0))&amp;"","")</f>
        <v>Fiscal Quarter ending July 31, 2026</v>
      </c>
      <c r="O17" s="28" t="str">
        <f aca="false">IFERROR(INDEX(Data!$H:$H,MATCH($R$5&amp;"#"&amp;$J17,Data!$K:$K,0))&amp;"","")</f>
        <v>Published by BIR</v>
      </c>
      <c r="P17" s="29" t="str">
        <f aca="false">IFERROR(INDEX(Data!$I:$I,MATCH($R$5&amp;"#"&amp;$J17,Data!$K:$K,0))&amp;"","")</f>
        <v/>
      </c>
    </row>
    <row r="18" customFormat="false" ht="35.05" hidden="false" customHeight="false" outlineLevel="0" collapsed="false">
      <c r="B18" s="19" t="s">
        <v>401</v>
      </c>
      <c r="J18" s="27" t="n">
        <v>5</v>
      </c>
      <c r="K18" s="28" t="str">
        <f aca="false">IFERROR(INDEX(Data!$D:$D,MATCH($R$5&amp;"#"&amp;$J18,Data!$K:$K,0))&amp;"","")</f>
        <v>Submission</v>
      </c>
      <c r="L18" s="28" t="str">
        <f aca="false">IFERROR(INDEX(Data!$E:$E,MATCH($R$5&amp;"#"&amp;$J18,Data!$K:$K,0))&amp;"","")</f>
        <v/>
      </c>
      <c r="M18" s="29" t="str">
        <f aca="false">IFERROR(INDEX(Data!$F:$F,MATCH($R$5&amp;"#"&amp;$J18,Data!$K:$K,0))&amp;"","")</f>
        <v>Sworn Statement of Manufacturer's or Importer's Volume of Sales of each particular Brand of Alcohol Products, Tobacco Products and Sweetened Beverage Products</v>
      </c>
      <c r="N18" s="28" t="str">
        <f aca="false">IFERROR(INDEX(Data!$G:$G,MATCH($R$5&amp;"#"&amp;$J18,Data!$K:$K,0))&amp;"","")</f>
        <v>Fiscal Quarter ending July 31, 2026</v>
      </c>
      <c r="O18" s="28" t="str">
        <f aca="false">IFERROR(INDEX(Data!$H:$H,MATCH($R$5&amp;"#"&amp;$J18,Data!$K:$K,0))&amp;"","")</f>
        <v>Published by BIR</v>
      </c>
      <c r="P18" s="29" t="str">
        <f aca="false">IFERROR(INDEX(Data!$I:$I,MATCH($R$5&amp;"#"&amp;$J18,Data!$K:$K,0))&amp;"","")</f>
        <v/>
      </c>
    </row>
    <row r="19" customFormat="false" ht="15" hidden="false" customHeight="false" outlineLevel="0" collapsed="false">
      <c r="B19" s="30" t="s">
        <v>402</v>
      </c>
      <c r="C19" s="30"/>
      <c r="D19" s="30"/>
      <c r="E19" s="31" t="s">
        <v>403</v>
      </c>
      <c r="F19" s="31"/>
      <c r="G19" s="31"/>
      <c r="H19" s="31"/>
      <c r="J19" s="27" t="n">
        <v>6</v>
      </c>
      <c r="K19" s="28" t="str">
        <f aca="false">IFERROR(INDEX(Data!$D:$D,MATCH($R$5&amp;"#"&amp;$J19,Data!$K:$K,0))&amp;"","")</f>
        <v/>
      </c>
      <c r="L19" s="28" t="str">
        <f aca="false">IFERROR(INDEX(Data!$E:$E,MATCH($R$5&amp;"#"&amp;$J19,Data!$K:$K,0))&amp;"","")</f>
        <v/>
      </c>
      <c r="M19" s="29" t="str">
        <f aca="false">IFERROR(INDEX(Data!$F:$F,MATCH($R$5&amp;"#"&amp;$J19,Data!$K:$K,0))&amp;"","")</f>
        <v/>
      </c>
      <c r="N19" s="28" t="str">
        <f aca="false">IFERROR(INDEX(Data!$G:$G,MATCH($R$5&amp;"#"&amp;$J19,Data!$K:$K,0))&amp;"","")</f>
        <v/>
      </c>
      <c r="O19" s="28" t="str">
        <f aca="false">IFERROR(INDEX(Data!$H:$H,MATCH($R$5&amp;"#"&amp;$J19,Data!$K:$K,0))&amp;"","")</f>
        <v/>
      </c>
      <c r="P19" s="29" t="str">
        <f aca="false">IFERROR(INDEX(Data!$I:$I,MATCH($R$5&amp;"#"&amp;$J19,Data!$K:$K,0))&amp;"","")</f>
        <v/>
      </c>
    </row>
    <row r="20" customFormat="false" ht="15" hidden="false" customHeight="false" outlineLevel="0" collapsed="false">
      <c r="B20" s="32" t="s">
        <v>404</v>
      </c>
      <c r="C20" s="32"/>
      <c r="D20" s="32"/>
      <c r="E20" s="31" t="s">
        <v>405</v>
      </c>
      <c r="F20" s="31"/>
      <c r="G20" s="31"/>
      <c r="H20" s="31"/>
      <c r="J20" s="27" t="n">
        <v>7</v>
      </c>
      <c r="K20" s="28" t="str">
        <f aca="false">IFERROR(INDEX(Data!$D:$D,MATCH($R$5&amp;"#"&amp;$J20,Data!$K:$K,0))&amp;"","")</f>
        <v/>
      </c>
      <c r="L20" s="28" t="str">
        <f aca="false">IFERROR(INDEX(Data!$E:$E,MATCH($R$5&amp;"#"&amp;$J20,Data!$K:$K,0))&amp;"","")</f>
        <v/>
      </c>
      <c r="M20" s="29" t="str">
        <f aca="false">IFERROR(INDEX(Data!$F:$F,MATCH($R$5&amp;"#"&amp;$J20,Data!$K:$K,0))&amp;"","")</f>
        <v/>
      </c>
      <c r="N20" s="28" t="str">
        <f aca="false">IFERROR(INDEX(Data!$G:$G,MATCH($R$5&amp;"#"&amp;$J20,Data!$K:$K,0))&amp;"","")</f>
        <v/>
      </c>
      <c r="O20" s="28" t="str">
        <f aca="false">IFERROR(INDEX(Data!$H:$H,MATCH($R$5&amp;"#"&amp;$J20,Data!$K:$K,0))&amp;"","")</f>
        <v/>
      </c>
      <c r="P20" s="29" t="str">
        <f aca="false">IFERROR(INDEX(Data!$I:$I,MATCH($R$5&amp;"#"&amp;$J20,Data!$K:$K,0))&amp;"","")</f>
        <v/>
      </c>
    </row>
    <row r="21" customFormat="false" ht="15" hidden="false" customHeight="false" outlineLevel="0" collapsed="false">
      <c r="B21" s="33" t="s">
        <v>406</v>
      </c>
      <c r="C21" s="33"/>
      <c r="D21" s="33"/>
      <c r="E21" s="31" t="s">
        <v>407</v>
      </c>
      <c r="F21" s="31"/>
      <c r="G21" s="31"/>
      <c r="H21" s="31"/>
      <c r="J21" s="27" t="n">
        <v>8</v>
      </c>
      <c r="K21" s="28" t="str">
        <f aca="false">IFERROR(INDEX(Data!$D:$D,MATCH($R$5&amp;"#"&amp;$J21,Data!$K:$K,0))&amp;"","")</f>
        <v/>
      </c>
      <c r="L21" s="28" t="str">
        <f aca="false">IFERROR(INDEX(Data!$E:$E,MATCH($R$5&amp;"#"&amp;$J21,Data!$K:$K,0))&amp;"","")</f>
        <v/>
      </c>
      <c r="M21" s="29" t="str">
        <f aca="false">IFERROR(INDEX(Data!$F:$F,MATCH($R$5&amp;"#"&amp;$J21,Data!$K:$K,0))&amp;"","")</f>
        <v/>
      </c>
      <c r="N21" s="28" t="str">
        <f aca="false">IFERROR(INDEX(Data!$G:$G,MATCH($R$5&amp;"#"&amp;$J21,Data!$K:$K,0))&amp;"","")</f>
        <v/>
      </c>
      <c r="O21" s="28" t="str">
        <f aca="false">IFERROR(INDEX(Data!$H:$H,MATCH($R$5&amp;"#"&amp;$J21,Data!$K:$K,0))&amp;"","")</f>
        <v/>
      </c>
      <c r="P21" s="29" t="str">
        <f aca="false">IFERROR(INDEX(Data!$I:$I,MATCH($R$5&amp;"#"&amp;$J21,Data!$K:$K,0))&amp;"","")</f>
        <v/>
      </c>
    </row>
    <row r="22" customFormat="false" ht="15" hidden="false" customHeight="false" outlineLevel="0" collapsed="false">
      <c r="J22" s="27" t="n">
        <v>9</v>
      </c>
      <c r="K22" s="28" t="str">
        <f aca="false">IFERROR(INDEX(Data!$D:$D,MATCH($R$5&amp;"#"&amp;$J22,Data!$K:$K,0))&amp;"","")</f>
        <v/>
      </c>
      <c r="L22" s="28" t="str">
        <f aca="false">IFERROR(INDEX(Data!$E:$E,MATCH($R$5&amp;"#"&amp;$J22,Data!$K:$K,0))&amp;"","")</f>
        <v/>
      </c>
      <c r="M22" s="29" t="str">
        <f aca="false">IFERROR(INDEX(Data!$F:$F,MATCH($R$5&amp;"#"&amp;$J22,Data!$K:$K,0))&amp;"","")</f>
        <v/>
      </c>
      <c r="N22" s="28" t="str">
        <f aca="false">IFERROR(INDEX(Data!$G:$G,MATCH($R$5&amp;"#"&amp;$J22,Data!$K:$K,0))&amp;"","")</f>
        <v/>
      </c>
      <c r="O22" s="28" t="str">
        <f aca="false">IFERROR(INDEX(Data!$H:$H,MATCH($R$5&amp;"#"&amp;$J22,Data!$K:$K,0))&amp;"","")</f>
        <v/>
      </c>
      <c r="P22" s="29" t="str">
        <f aca="false">IFERROR(INDEX(Data!$I:$I,MATCH($R$5&amp;"#"&amp;$J22,Data!$K:$K,0))&amp;"","")</f>
        <v/>
      </c>
    </row>
    <row r="23" customFormat="false" ht="15" hidden="false" customHeight="false" outlineLevel="0" collapsed="false">
      <c r="J23" s="27" t="n">
        <v>10</v>
      </c>
      <c r="K23" s="28" t="str">
        <f aca="false">IFERROR(INDEX(Data!$D:$D,MATCH($R$5&amp;"#"&amp;$J23,Data!$K:$K,0))&amp;"","")</f>
        <v/>
      </c>
      <c r="L23" s="28" t="str">
        <f aca="false">IFERROR(INDEX(Data!$E:$E,MATCH($R$5&amp;"#"&amp;$J23,Data!$K:$K,0))&amp;"","")</f>
        <v/>
      </c>
      <c r="M23" s="29" t="str">
        <f aca="false">IFERROR(INDEX(Data!$F:$F,MATCH($R$5&amp;"#"&amp;$J23,Data!$K:$K,0))&amp;"","")</f>
        <v/>
      </c>
      <c r="N23" s="28" t="str">
        <f aca="false">IFERROR(INDEX(Data!$G:$G,MATCH($R$5&amp;"#"&amp;$J23,Data!$K:$K,0))&amp;"","")</f>
        <v/>
      </c>
      <c r="O23" s="28" t="str">
        <f aca="false">IFERROR(INDEX(Data!$H:$H,MATCH($R$5&amp;"#"&amp;$J23,Data!$K:$K,0))&amp;"","")</f>
        <v/>
      </c>
      <c r="P23" s="29" t="str">
        <f aca="false">IFERROR(INDEX(Data!$I:$I,MATCH($R$5&amp;"#"&amp;$J23,Data!$K:$K,0))&amp;"","")</f>
        <v/>
      </c>
    </row>
    <row r="24" customFormat="false" ht="15" hidden="false" customHeight="false" outlineLevel="0" collapsed="false">
      <c r="J24" s="27" t="n">
        <v>11</v>
      </c>
      <c r="K24" s="28" t="str">
        <f aca="false">IFERROR(INDEX(Data!$D:$D,MATCH($R$5&amp;"#"&amp;$J24,Data!$K:$K,0))&amp;"","")</f>
        <v/>
      </c>
      <c r="L24" s="28" t="str">
        <f aca="false">IFERROR(INDEX(Data!$E:$E,MATCH($R$5&amp;"#"&amp;$J24,Data!$K:$K,0))&amp;"","")</f>
        <v/>
      </c>
      <c r="M24" s="29" t="str">
        <f aca="false">IFERROR(INDEX(Data!$F:$F,MATCH($R$5&amp;"#"&amp;$J24,Data!$K:$K,0))&amp;"","")</f>
        <v/>
      </c>
      <c r="N24" s="28" t="str">
        <f aca="false">IFERROR(INDEX(Data!$G:$G,MATCH($R$5&amp;"#"&amp;$J24,Data!$K:$K,0))&amp;"","")</f>
        <v/>
      </c>
      <c r="O24" s="28" t="str">
        <f aca="false">IFERROR(INDEX(Data!$H:$H,MATCH($R$5&amp;"#"&amp;$J24,Data!$K:$K,0))&amp;"","")</f>
        <v/>
      </c>
      <c r="P24" s="29" t="str">
        <f aca="false">IFERROR(INDEX(Data!$I:$I,MATCH($R$5&amp;"#"&amp;$J24,Data!$K:$K,0))&amp;"","")</f>
        <v/>
      </c>
    </row>
    <row r="25" customFormat="false" ht="15" hidden="false" customHeight="false" outlineLevel="0" collapsed="false">
      <c r="J25" s="27" t="n">
        <v>12</v>
      </c>
      <c r="K25" s="28" t="str">
        <f aca="false">IFERROR(INDEX(Data!$D:$D,MATCH($R$5&amp;"#"&amp;$J25,Data!$K:$K,0))&amp;"","")</f>
        <v/>
      </c>
      <c r="L25" s="28" t="str">
        <f aca="false">IFERROR(INDEX(Data!$E:$E,MATCH($R$5&amp;"#"&amp;$J25,Data!$K:$K,0))&amp;"","")</f>
        <v/>
      </c>
      <c r="M25" s="29" t="str">
        <f aca="false">IFERROR(INDEX(Data!$F:$F,MATCH($R$5&amp;"#"&amp;$J25,Data!$K:$K,0))&amp;"","")</f>
        <v/>
      </c>
      <c r="N25" s="28" t="str">
        <f aca="false">IFERROR(INDEX(Data!$G:$G,MATCH($R$5&amp;"#"&amp;$J25,Data!$K:$K,0))&amp;"","")</f>
        <v/>
      </c>
      <c r="O25" s="28" t="str">
        <f aca="false">IFERROR(INDEX(Data!$H:$H,MATCH($R$5&amp;"#"&amp;$J25,Data!$K:$K,0))&amp;"","")</f>
        <v/>
      </c>
      <c r="P25" s="29" t="str">
        <f aca="false">IFERROR(INDEX(Data!$I:$I,MATCH($R$5&amp;"#"&amp;$J25,Data!$K:$K,0))&amp;"","")</f>
        <v/>
      </c>
    </row>
    <row r="26" customFormat="false" ht="15" hidden="false" customHeight="false" outlineLevel="0" collapsed="false">
      <c r="J26" s="27" t="n">
        <v>13</v>
      </c>
      <c r="K26" s="28" t="str">
        <f aca="false">IFERROR(INDEX(Data!$D:$D,MATCH($R$5&amp;"#"&amp;$J26,Data!$K:$K,0))&amp;"","")</f>
        <v/>
      </c>
      <c r="L26" s="28" t="str">
        <f aca="false">IFERROR(INDEX(Data!$E:$E,MATCH($R$5&amp;"#"&amp;$J26,Data!$K:$K,0))&amp;"","")</f>
        <v/>
      </c>
      <c r="M26" s="29" t="str">
        <f aca="false">IFERROR(INDEX(Data!$F:$F,MATCH($R$5&amp;"#"&amp;$J26,Data!$K:$K,0))&amp;"","")</f>
        <v/>
      </c>
      <c r="N26" s="28" t="str">
        <f aca="false">IFERROR(INDEX(Data!$G:$G,MATCH($R$5&amp;"#"&amp;$J26,Data!$K:$K,0))&amp;"","")</f>
        <v/>
      </c>
      <c r="O26" s="28" t="str">
        <f aca="false">IFERROR(INDEX(Data!$H:$H,MATCH($R$5&amp;"#"&amp;$J26,Data!$K:$K,0))&amp;"","")</f>
        <v/>
      </c>
      <c r="P26" s="29" t="str">
        <f aca="false">IFERROR(INDEX(Data!$I:$I,MATCH($R$5&amp;"#"&amp;$J26,Data!$K:$K,0))&amp;"","")</f>
        <v/>
      </c>
    </row>
    <row r="27" customFormat="false" ht="15" hidden="false" customHeight="false" outlineLevel="0" collapsed="false">
      <c r="J27" s="27" t="n">
        <v>14</v>
      </c>
      <c r="K27" s="28" t="str">
        <f aca="false">IFERROR(INDEX(Data!$D:$D,MATCH($R$5&amp;"#"&amp;$J27,Data!$K:$K,0))&amp;"","")</f>
        <v/>
      </c>
      <c r="L27" s="28" t="str">
        <f aca="false">IFERROR(INDEX(Data!$E:$E,MATCH($R$5&amp;"#"&amp;$J27,Data!$K:$K,0))&amp;"","")</f>
        <v/>
      </c>
      <c r="M27" s="29" t="str">
        <f aca="false">IFERROR(INDEX(Data!$F:$F,MATCH($R$5&amp;"#"&amp;$J27,Data!$K:$K,0))&amp;"","")</f>
        <v/>
      </c>
      <c r="N27" s="28" t="str">
        <f aca="false">IFERROR(INDEX(Data!$G:$G,MATCH($R$5&amp;"#"&amp;$J27,Data!$K:$K,0))&amp;"","")</f>
        <v/>
      </c>
      <c r="O27" s="28" t="str">
        <f aca="false">IFERROR(INDEX(Data!$H:$H,MATCH($R$5&amp;"#"&amp;$J27,Data!$K:$K,0))&amp;"","")</f>
        <v/>
      </c>
      <c r="P27" s="29" t="str">
        <f aca="false">IFERROR(INDEX(Data!$I:$I,MATCH($R$5&amp;"#"&amp;$J27,Data!$K:$K,0))&amp;"","")</f>
        <v/>
      </c>
    </row>
    <row r="28" customFormat="false" ht="15" hidden="false" customHeight="false" outlineLevel="0" collapsed="false">
      <c r="J28" s="34" t="str">
        <f aca="false">IF($R$6&gt;14,"Showing the first 14 of "&amp;$R$6&amp;" — see the All deadlines sheet for the rest.","")</f>
        <v/>
      </c>
    </row>
  </sheetData>
  <mergeCells count="7">
    <mergeCell ref="B1:P1"/>
    <mergeCell ref="B19:D19"/>
    <mergeCell ref="E19:H19"/>
    <mergeCell ref="B20:D20"/>
    <mergeCell ref="E20:H20"/>
    <mergeCell ref="B21:D21"/>
    <mergeCell ref="E21:H21"/>
  </mergeCells>
  <conditionalFormatting sqref="B11:H16">
    <cfRule type="expression" priority="2" aboveAverage="0" equalAverage="0" bottom="0" percent="0" rank="0" text="" dxfId="4">
      <formula>AND(B11&lt;&gt;"",B11=$R$5)</formula>
    </cfRule>
    <cfRule type="expression" priority="3" aboveAverage="0" equalAverage="0" bottom="0" percent="0" rank="0" text="" dxfId="5">
      <formula>AND(B11&lt;&gt;"",COUNTIFS(Data!$A:$A,B11,Data!$H:$H,"Published by BIR")&gt;0)</formula>
    </cfRule>
    <cfRule type="expression" priority="4" aboveAverage="0" equalAverage="0" bottom="0" percent="0" rank="0" text="" dxfId="6">
      <formula>AND(B11&lt;&gt;"",COUNTIF(Data!$A:$A,B11)&gt;0,COUNTIFS(Data!$A:$A,B11,Data!$H:$H,"Published by BIR")=0)</formula>
    </cfRule>
    <cfRule type="expression" priority="5" aboveAverage="0" equalAverage="0" bottom="0" percent="0" rank="0" text="" dxfId="7">
      <formula>AND(B11&lt;&gt;"",B11=TODAY())</formula>
    </cfRule>
  </conditionalFormatting>
  <conditionalFormatting sqref="J14:P27">
    <cfRule type="expression" priority="6" aboveAverage="0" equalAverage="0" bottom="0" percent="0" rank="0" text="" dxfId="8">
      <formula>$O14="Projected"</formula>
    </cfRule>
  </conditionalFormatting>
  <dataValidations count="2">
    <dataValidation allowBlank="false" error="Choose a month from the list." errorStyle="stop" operator="between" showDropDown="false" showErrorMessage="false" showInputMessage="false" sqref="C5" type="list">
      <formula1>"January,February,March,April,May,June,July,August,September,October,November,December"</formula1>
      <formula2>0</formula2>
    </dataValidation>
    <dataValidation allowBlank="false" error="Enter a day between 1 and 31." errorStyle="stop" operator="between" showDropDown="false" showErrorMessage="false" showInputMessage="false" sqref="C6" type="whole">
      <formula1>1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&amp;L&amp;7 &amp;K565a6eAAC Tax Calendar 2026 · Alcala Abellar Chan &amp;&amp; Co., CPAs&amp;R&amp;7 &amp;K565a6eCompiled 23 August 2026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66"/>
    <col collapsed="false" customWidth="true" hidden="false" outlineLevel="0" max="7" min="7" style="0" width="28"/>
    <col collapsed="false" customWidth="true" hidden="false" outlineLevel="0" max="8" min="8" style="0" width="17"/>
  </cols>
  <sheetData>
    <row r="1" customFormat="false" ht="15" hidden="false" customHeight="false" outlineLevel="0" collapsed="false">
      <c r="B1" s="13" t="s">
        <v>3</v>
      </c>
      <c r="C1" s="13"/>
      <c r="D1" s="13"/>
      <c r="E1" s="13"/>
      <c r="F1" s="13"/>
      <c r="G1" s="13"/>
      <c r="H1" s="13"/>
      <c r="J1" s="35" t="n">
        <f aca="false">MATCH(Calendar!C5,Lists!$A$1:$A$12,0)</f>
        <v>8</v>
      </c>
    </row>
    <row r="2" customFormat="false" ht="18.55" hidden="false" customHeight="false" outlineLevel="0" collapsed="false">
      <c r="B2" s="36" t="str">
        <f aca="false">Calendar!C5&amp;" 2026 — every deadline"</f>
        <v>August 2026 — every deadline</v>
      </c>
    </row>
    <row r="3" customFormat="false" ht="15" hidden="false" customHeight="false" outlineLevel="0" collapsed="false">
      <c r="B3" s="37" t="s">
        <v>408</v>
      </c>
    </row>
    <row r="5" customFormat="false" ht="15" hidden="false" customHeight="false" outlineLevel="0" collapsed="false">
      <c r="B5" s="38" t="s">
        <v>21</v>
      </c>
      <c r="C5" s="38" t="s">
        <v>22</v>
      </c>
      <c r="D5" s="38" t="s">
        <v>24</v>
      </c>
      <c r="E5" s="38" t="s">
        <v>25</v>
      </c>
      <c r="F5" s="38" t="s">
        <v>26</v>
      </c>
      <c r="G5" s="38" t="s">
        <v>27</v>
      </c>
      <c r="H5" s="38" t="s">
        <v>28</v>
      </c>
    </row>
    <row r="6" customFormat="false" ht="23.85" hidden="false" customHeight="false" outlineLevel="0" collapsed="false">
      <c r="B6" s="39" t="n">
        <f aca="false">IFERROR(INDEX(Data!$A:$A,MATCH(Calendar!$C$5&amp;"@"&amp;1,Lists!$D:$D,0)),"")</f>
        <v>46235</v>
      </c>
      <c r="C6" s="28" t="str">
        <f aca="false">IFERROR(INDEX(Data!$B:$B,MATCH(Calendar!$C$5&amp;"@"&amp;1,Lists!$D:$D,0))&amp;"","")</f>
        <v>Saturday</v>
      </c>
      <c r="D6" s="28" t="str">
        <f aca="false">IFERROR(INDEX(Data!$D:$D,MATCH(Calendar!$C$5&amp;"@"&amp;1,Lists!$D:$D,0))&amp;"","")</f>
        <v>Submission</v>
      </c>
      <c r="E6" s="28" t="str">
        <f aca="false">IFERROR(INDEX(Data!$E:$E,MATCH(Calendar!$C$5&amp;"@"&amp;1,Lists!$D:$D,0))&amp;"","")</f>
        <v/>
      </c>
      <c r="F6" s="29" t="str">
        <f aca="false">IFERROR(INDEX(Data!$F:$F,MATCH(Calendar!$C$5&amp;"@"&amp;1,Lists!$D:$D,0))&amp;"","")</f>
        <v>Consolidated Return of All Transactions based on Reconciled Data of Stockbrokers</v>
      </c>
      <c r="G6" s="29" t="str">
        <f aca="false">IFERROR(INDEX(Data!$G:$G,MATCH(Calendar!$C$5&amp;"@"&amp;1,Lists!$D:$D,0))&amp;"","")</f>
        <v>July 16-31, 2026</v>
      </c>
      <c r="H6" s="28" t="str">
        <f aca="false">IFERROR(INDEX(Data!$H:$H,MATCH(Calendar!$C$5&amp;"@"&amp;1,Lists!$D:$D,0))&amp;"","")</f>
        <v>Published by BIR</v>
      </c>
    </row>
    <row r="7" customFormat="false" ht="23.85" hidden="false" customHeight="false" outlineLevel="0" collapsed="false">
      <c r="B7" s="39" t="n">
        <f aca="false">IFERROR(INDEX(Data!$A:$A,MATCH(Calendar!$C$5&amp;"@"&amp;2,Lists!$D:$D,0)),"")</f>
        <v>46235</v>
      </c>
      <c r="C7" s="28" t="str">
        <f aca="false">IFERROR(INDEX(Data!$B:$B,MATCH(Calendar!$C$5&amp;"@"&amp;2,Lists!$D:$D,0))&amp;"","")</f>
        <v>Saturday</v>
      </c>
      <c r="D7" s="28" t="str">
        <f aca="false">IFERROR(INDEX(Data!$D:$D,MATCH(Calendar!$C$5&amp;"@"&amp;2,Lists!$D:$D,0))&amp;"","")</f>
        <v>Submission</v>
      </c>
      <c r="E7" s="28" t="str">
        <f aca="false">IFERROR(INDEX(Data!$E:$E,MATCH(Calendar!$C$5&amp;"@"&amp;2,Lists!$D:$D,0))&amp;"","")</f>
        <v/>
      </c>
      <c r="F7" s="29" t="str">
        <f aca="false">IFERROR(INDEX(Data!$F:$F,MATCH(Calendar!$C$5&amp;"@"&amp;2,Lists!$D:$D,0))&amp;"","")</f>
        <v>Engagement Letters and Renewals or Subsequent Agreements for Financial Audit by Independent CPAs</v>
      </c>
      <c r="G7" s="29" t="str">
        <f aca="false">IFERROR(INDEX(Data!$G:$G,MATCH(Calendar!$C$5&amp;"@"&amp;2,Lists!$D:$D,0))&amp;"","")</f>
        <v>Fiscal Year beginning October 1, 2026</v>
      </c>
      <c r="H7" s="28" t="str">
        <f aca="false">IFERROR(INDEX(Data!$H:$H,MATCH(Calendar!$C$5&amp;"@"&amp;2,Lists!$D:$D,0))&amp;"","")</f>
        <v>Published by BIR</v>
      </c>
    </row>
    <row r="8" customFormat="false" ht="15" hidden="false" customHeight="false" outlineLevel="0" collapsed="false">
      <c r="B8" s="39" t="n">
        <f aca="false">IFERROR(INDEX(Data!$A:$A,MATCH(Calendar!$C$5&amp;"@"&amp;3,Lists!$D:$D,0)),"")</f>
        <v>46239</v>
      </c>
      <c r="C8" s="28" t="str">
        <f aca="false">IFERROR(INDEX(Data!$B:$B,MATCH(Calendar!$C$5&amp;"@"&amp;3,Lists!$D:$D,0))&amp;"","")</f>
        <v>Wednesday</v>
      </c>
      <c r="D8" s="28" t="str">
        <f aca="false">IFERROR(INDEX(Data!$D:$D,MATCH(Calendar!$C$5&amp;"@"&amp;3,Lists!$D:$D,0))&amp;"","")</f>
        <v>Filing &amp; payment</v>
      </c>
      <c r="E8" s="28" t="str">
        <f aca="false">IFERROR(INDEX(Data!$E:$E,MATCH(Calendar!$C$5&amp;"@"&amp;3,Lists!$D:$D,0))&amp;"","")</f>
        <v>2000</v>
      </c>
      <c r="F8" s="29" t="str">
        <f aca="false">IFERROR(INDEX(Data!$F:$F,MATCH(Calendar!$C$5&amp;"@"&amp;3,Lists!$D:$D,0))&amp;"","")</f>
        <v>BIR Form 2000 (Monthly Documentary Stamp Tax Declaration/Return)</v>
      </c>
      <c r="G8" s="29" t="str">
        <f aca="false">IFERROR(INDEX(Data!$G:$G,MATCH(Calendar!$C$5&amp;"@"&amp;3,Lists!$D:$D,0))&amp;"","")</f>
        <v>Month of July 2026</v>
      </c>
      <c r="H8" s="28" t="str">
        <f aca="false">IFERROR(INDEX(Data!$H:$H,MATCH(Calendar!$C$5&amp;"@"&amp;3,Lists!$D:$D,0))&amp;"","")</f>
        <v>Published by BIR</v>
      </c>
    </row>
    <row r="9" customFormat="false" ht="23.85" hidden="false" customHeight="false" outlineLevel="0" collapsed="false">
      <c r="B9" s="39" t="n">
        <f aca="false">IFERROR(INDEX(Data!$A:$A,MATCH(Calendar!$C$5&amp;"@"&amp;4,Lists!$D:$D,0)),"")</f>
        <v>46239</v>
      </c>
      <c r="C9" s="28" t="str">
        <f aca="false">IFERROR(INDEX(Data!$B:$B,MATCH(Calendar!$C$5&amp;"@"&amp;4,Lists!$D:$D,0))&amp;"","")</f>
        <v>Wednesday</v>
      </c>
      <c r="D9" s="28" t="str">
        <f aca="false">IFERROR(INDEX(Data!$D:$D,MATCH(Calendar!$C$5&amp;"@"&amp;4,Lists!$D:$D,0))&amp;"","")</f>
        <v>Filing &amp; payment</v>
      </c>
      <c r="E9" s="28" t="str">
        <f aca="false">IFERROR(INDEX(Data!$E:$E,MATCH(Calendar!$C$5&amp;"@"&amp;4,Lists!$D:$D,0))&amp;"","")</f>
        <v>2000-OT</v>
      </c>
      <c r="F9" s="29" t="str">
        <f aca="false">IFERROR(INDEX(Data!$F:$F,MATCH(Calendar!$C$5&amp;"@"&amp;4,Lists!$D:$D,0))&amp;"","")</f>
        <v>BIR Form 2000-OT (Documentary Stamp Tax Declaration/Return One Time Transactions)</v>
      </c>
      <c r="G9" s="29" t="str">
        <f aca="false">IFERROR(INDEX(Data!$G:$G,MATCH(Calendar!$C$5&amp;"@"&amp;4,Lists!$D:$D,0))&amp;"","")</f>
        <v>Month of July 2026</v>
      </c>
      <c r="H9" s="28" t="str">
        <f aca="false">IFERROR(INDEX(Data!$H:$H,MATCH(Calendar!$C$5&amp;"@"&amp;4,Lists!$D:$D,0))&amp;"","")</f>
        <v>Published by BIR</v>
      </c>
    </row>
    <row r="10" customFormat="false" ht="23.85" hidden="false" customHeight="false" outlineLevel="0" collapsed="false">
      <c r="B10" s="39" t="n">
        <f aca="false">IFERROR(INDEX(Data!$A:$A,MATCH(Calendar!$C$5&amp;"@"&amp;5,Lists!$D:$D,0)),"")</f>
        <v>46239</v>
      </c>
      <c r="C10" s="28" t="str">
        <f aca="false">IFERROR(INDEX(Data!$B:$B,MATCH(Calendar!$C$5&amp;"@"&amp;5,Lists!$D:$D,0))&amp;"","")</f>
        <v>Wednesday</v>
      </c>
      <c r="D10" s="28" t="str">
        <f aca="false">IFERROR(INDEX(Data!$D:$D,MATCH(Calendar!$C$5&amp;"@"&amp;5,Lists!$D:$D,0))&amp;"","")</f>
        <v>Submission</v>
      </c>
      <c r="E10" s="28" t="str">
        <f aca="false">IFERROR(INDEX(Data!$E:$E,MATCH(Calendar!$C$5&amp;"@"&amp;5,Lists!$D:$D,0))&amp;"","")</f>
        <v/>
      </c>
      <c r="F10" s="29" t="str">
        <f aca="false">IFERROR(INDEX(Data!$F:$F,MATCH(Calendar!$C$5&amp;"@"&amp;5,Lists!$D:$D,0))&amp;"","")</f>
        <v>Summary Report of Certification issued by the President of the National Home Mortgage Finance Corporation (NHMFC)</v>
      </c>
      <c r="G10" s="29" t="str">
        <f aca="false">IFERROR(INDEX(Data!$G:$G,MATCH(Calendar!$C$5&amp;"@"&amp;5,Lists!$D:$D,0))&amp;"","")</f>
        <v>Month of July 2026</v>
      </c>
      <c r="H10" s="28" t="str">
        <f aca="false">IFERROR(INDEX(Data!$H:$H,MATCH(Calendar!$C$5&amp;"@"&amp;5,Lists!$D:$D,0))&amp;"","")</f>
        <v>Published by BIR</v>
      </c>
    </row>
    <row r="11" customFormat="false" ht="46.25" hidden="false" customHeight="false" outlineLevel="0" collapsed="false">
      <c r="B11" s="39" t="n">
        <f aca="false">IFERROR(INDEX(Data!$A:$A,MATCH(Calendar!$C$5&amp;"@"&amp;6,Lists!$D:$D,0)),"")</f>
        <v>46242</v>
      </c>
      <c r="C11" s="28" t="str">
        <f aca="false">IFERROR(INDEX(Data!$B:$B,MATCH(Calendar!$C$5&amp;"@"&amp;6,Lists!$D:$D,0))&amp;"","")</f>
        <v>Saturday</v>
      </c>
      <c r="D11" s="28" t="str">
        <f aca="false">IFERROR(INDEX(Data!$D:$D,MATCH(Calendar!$C$5&amp;"@"&amp;6,Lists!$D:$D,0))&amp;"","")</f>
        <v>Submission</v>
      </c>
      <c r="E11" s="28" t="str">
        <f aca="false">IFERROR(INDEX(Data!$E:$E,MATCH(Calendar!$C$5&amp;"@"&amp;6,Lists!$D:$D,0))&amp;"","")</f>
        <v/>
      </c>
      <c r="F11" s="29" t="str">
        <f aca="false">IFERROR(INDEX(Data!$F:$F,MATCH(Calendar!$C$5&amp;"@"&amp;6,Lists!$D:$D,0))&amp;"","")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11" s="29" t="str">
        <f aca="false">IFERROR(INDEX(Data!$G:$G,MATCH(Calendar!$C$5&amp;"@"&amp;6,Lists!$D:$D,0))&amp;"","")</f>
        <v>Month of July 2026</v>
      </c>
      <c r="H11" s="28" t="str">
        <f aca="false">IFERROR(INDEX(Data!$H:$H,MATCH(Calendar!$C$5&amp;"@"&amp;6,Lists!$D:$D,0))&amp;"","")</f>
        <v>Published by BIR</v>
      </c>
    </row>
    <row r="12" customFormat="false" ht="23.85" hidden="false" customHeight="false" outlineLevel="0" collapsed="false">
      <c r="B12" s="39" t="n">
        <f aca="false">IFERROR(INDEX(Data!$A:$A,MATCH(Calendar!$C$5&amp;"@"&amp;7,Lists!$D:$D,0)),"")</f>
        <v>46242</v>
      </c>
      <c r="C12" s="28" t="str">
        <f aca="false">IFERROR(INDEX(Data!$B:$B,MATCH(Calendar!$C$5&amp;"@"&amp;7,Lists!$D:$D,0))&amp;"","")</f>
        <v>Saturday</v>
      </c>
      <c r="D12" s="28" t="str">
        <f aca="false">IFERROR(INDEX(Data!$D:$D,MATCH(Calendar!$C$5&amp;"@"&amp;7,Lists!$D:$D,0))&amp;"","")</f>
        <v>Submission</v>
      </c>
      <c r="E12" s="28" t="str">
        <f aca="false">IFERROR(INDEX(Data!$E:$E,MATCH(Calendar!$C$5&amp;"@"&amp;7,Lists!$D:$D,0))&amp;"","")</f>
        <v/>
      </c>
      <c r="F12" s="29" t="str">
        <f aca="false">IFERROR(INDEX(Data!$F:$F,MATCH(Calendar!$C$5&amp;"@"&amp;7,Lists!$D:$D,0))&amp;"","")</f>
        <v>Monthly e-Sales Report for All Taxpayers using CRM/POS and/or Other Similar Business Machines whose last digit of 9-digit TIN is Even Number</v>
      </c>
      <c r="G12" s="29" t="str">
        <f aca="false">IFERROR(INDEX(Data!$G:$G,MATCH(Calendar!$C$5&amp;"@"&amp;7,Lists!$D:$D,0))&amp;"","")</f>
        <v>Month of July 2026</v>
      </c>
      <c r="H12" s="28" t="str">
        <f aca="false">IFERROR(INDEX(Data!$H:$H,MATCH(Calendar!$C$5&amp;"@"&amp;7,Lists!$D:$D,0))&amp;"","")</f>
        <v>Published by BIR</v>
      </c>
    </row>
    <row r="13" customFormat="false" ht="23.85" hidden="false" customHeight="false" outlineLevel="0" collapsed="false">
      <c r="B13" s="39" t="n">
        <f aca="false">IFERROR(INDEX(Data!$A:$A,MATCH(Calendar!$C$5&amp;"@"&amp;8,Lists!$D:$D,0)),"")</f>
        <v>46244</v>
      </c>
      <c r="C13" s="28" t="str">
        <f aca="false">IFERROR(INDEX(Data!$B:$B,MATCH(Calendar!$C$5&amp;"@"&amp;8,Lists!$D:$D,0))&amp;"","")</f>
        <v>Monday</v>
      </c>
      <c r="D13" s="28" t="str">
        <f aca="false">IFERROR(INDEX(Data!$D:$D,MATCH(Calendar!$C$5&amp;"@"&amp;8,Lists!$D:$D,0))&amp;"","")</f>
        <v>Filing &amp; payment</v>
      </c>
      <c r="E13" s="28" t="str">
        <f aca="false">IFERROR(INDEX(Data!$E:$E,MATCH(Calendar!$C$5&amp;"@"&amp;8,Lists!$D:$D,0))&amp;"","")</f>
        <v>0620</v>
      </c>
      <c r="F13" s="29" t="str">
        <f aca="false">IFERROR(INDEX(Data!$F:$F,MATCH(Calendar!$C$5&amp;"@"&amp;8,Lists!$D:$D,0))&amp;"","")</f>
        <v>BIR Form 0620 (Monthly Remittance Form of Tax Withheld on the Amount Withdrawn from the Decedent's Deposit Account) – eFPS &amp; Non-eFPS Filers</v>
      </c>
      <c r="G13" s="29" t="str">
        <f aca="false">IFERROR(INDEX(Data!$G:$G,MATCH(Calendar!$C$5&amp;"@"&amp;8,Lists!$D:$D,0))&amp;"","")</f>
        <v>Month of July 2026</v>
      </c>
      <c r="H13" s="28" t="str">
        <f aca="false">IFERROR(INDEX(Data!$H:$H,MATCH(Calendar!$C$5&amp;"@"&amp;8,Lists!$D:$D,0))&amp;"","")</f>
        <v>Published by BIR</v>
      </c>
    </row>
    <row r="14" customFormat="false" ht="35.05" hidden="false" customHeight="false" outlineLevel="0" collapsed="false">
      <c r="B14" s="39" t="n">
        <f aca="false">IFERROR(INDEX(Data!$A:$A,MATCH(Calendar!$C$5&amp;"@"&amp;9,Lists!$D:$D,0)),"")</f>
        <v>46244</v>
      </c>
      <c r="C14" s="28" t="str">
        <f aca="false">IFERROR(INDEX(Data!$B:$B,MATCH(Calendar!$C$5&amp;"@"&amp;9,Lists!$D:$D,0))&amp;"","")</f>
        <v>Monday</v>
      </c>
      <c r="D14" s="28" t="str">
        <f aca="false">IFERROR(INDEX(Data!$D:$D,MATCH(Calendar!$C$5&amp;"@"&amp;9,Lists!$D:$D,0))&amp;"","")</f>
        <v>Filing &amp; payment</v>
      </c>
      <c r="E14" s="28" t="str">
        <f aca="false">IFERROR(INDEX(Data!$E:$E,MATCH(Calendar!$C$5&amp;"@"&amp;9,Lists!$D:$D,0))&amp;"","")</f>
        <v>1600-VT, 1600-PT</v>
      </c>
      <c r="F14" s="29" t="str">
        <f aca="false">IFERROR(INDEX(Data!$F:$F,MATCH(Calendar!$C$5&amp;"@"&amp;9,Lists!$D:$D,0))&amp;"","")</f>
        <v>BIR Form 1600-VT (Monthly Remittance Return of Value-Added Tax) and/or 1600-PT (Other Percentage Taxes Withheld) and Monthly Alphalist of Payees (MAP) – eFPS &amp; Non-eFPS Filers</v>
      </c>
      <c r="G14" s="29" t="str">
        <f aca="false">IFERROR(INDEX(Data!$G:$G,MATCH(Calendar!$C$5&amp;"@"&amp;9,Lists!$D:$D,0))&amp;"","")</f>
        <v>Month of July 2026</v>
      </c>
      <c r="H14" s="28" t="str">
        <f aca="false">IFERROR(INDEX(Data!$H:$H,MATCH(Calendar!$C$5&amp;"@"&amp;9,Lists!$D:$D,0))&amp;"","")</f>
        <v>Published by BIR</v>
      </c>
    </row>
    <row r="15" customFormat="false" ht="23.85" hidden="false" customHeight="false" outlineLevel="0" collapsed="false">
      <c r="B15" s="39" t="n">
        <f aca="false">IFERROR(INDEX(Data!$A:$A,MATCH(Calendar!$C$5&amp;"@"&amp;10,Lists!$D:$D,0)),"")</f>
        <v>46244</v>
      </c>
      <c r="C15" s="28" t="str">
        <f aca="false">IFERROR(INDEX(Data!$B:$B,MATCH(Calendar!$C$5&amp;"@"&amp;10,Lists!$D:$D,0))&amp;"","")</f>
        <v>Monday</v>
      </c>
      <c r="D15" s="28" t="str">
        <f aca="false">IFERROR(INDEX(Data!$D:$D,MATCH(Calendar!$C$5&amp;"@"&amp;10,Lists!$D:$D,0))&amp;"","")</f>
        <v>Filing &amp; payment</v>
      </c>
      <c r="E15" s="28" t="str">
        <f aca="false">IFERROR(INDEX(Data!$E:$E,MATCH(Calendar!$C$5&amp;"@"&amp;10,Lists!$D:$D,0))&amp;"","")</f>
        <v>1606</v>
      </c>
      <c r="F15" s="29" t="str">
        <f aca="false">IFERROR(INDEX(Data!$F:$F,MATCH(Calendar!$C$5&amp;"@"&amp;10,Lists!$D:$D,0))&amp;"","")</f>
        <v>BIR Form 1606 – (Withholding Tax Remittance Return for Onerous Transfer of Real Property Other Than Capital Asset Including Taxable and Exempt)</v>
      </c>
      <c r="G15" s="29" t="str">
        <f aca="false">IFERROR(INDEX(Data!$G:$G,MATCH(Calendar!$C$5&amp;"@"&amp;10,Lists!$D:$D,0))&amp;"","")</f>
        <v>Month of July 2026</v>
      </c>
      <c r="H15" s="28" t="str">
        <f aca="false">IFERROR(INDEX(Data!$H:$H,MATCH(Calendar!$C$5&amp;"@"&amp;10,Lists!$D:$D,0))&amp;"","")</f>
        <v>Published by BIR</v>
      </c>
    </row>
    <row r="16" customFormat="false" ht="23.85" hidden="false" customHeight="false" outlineLevel="0" collapsed="false">
      <c r="B16" s="39" t="n">
        <f aca="false">IFERROR(INDEX(Data!$A:$A,MATCH(Calendar!$C$5&amp;"@"&amp;11,Lists!$D:$D,0)),"")</f>
        <v>46244</v>
      </c>
      <c r="C16" s="28" t="str">
        <f aca="false">IFERROR(INDEX(Data!$B:$B,MATCH(Calendar!$C$5&amp;"@"&amp;11,Lists!$D:$D,0))&amp;"","")</f>
        <v>Monday</v>
      </c>
      <c r="D16" s="28" t="str">
        <f aca="false">IFERROR(INDEX(Data!$D:$D,MATCH(Calendar!$C$5&amp;"@"&amp;11,Lists!$D:$D,0))&amp;"","")</f>
        <v>Filing &amp; payment</v>
      </c>
      <c r="E16" s="28" t="str">
        <f aca="false">IFERROR(INDEX(Data!$E:$E,MATCH(Calendar!$C$5&amp;"@"&amp;11,Lists!$D:$D,0))&amp;"","")</f>
        <v>2200-C</v>
      </c>
      <c r="F16" s="29" t="str">
        <f aca="false">IFERROR(INDEX(Data!$F:$F,MATCH(Calendar!$C$5&amp;"@"&amp;11,Lists!$D:$D,0))&amp;"","")</f>
        <v>BIR Form 2200-C (Excise Tax Return for Cosmetic Procedures) with Monthly Summary of Cosmetic Procedures Performed</v>
      </c>
      <c r="G16" s="29" t="str">
        <f aca="false">IFERROR(INDEX(Data!$G:$G,MATCH(Calendar!$C$5&amp;"@"&amp;11,Lists!$D:$D,0))&amp;"","")</f>
        <v>Month of July 2026</v>
      </c>
      <c r="H16" s="28" t="str">
        <f aca="false">IFERROR(INDEX(Data!$H:$H,MATCH(Calendar!$C$5&amp;"@"&amp;11,Lists!$D:$D,0))&amp;"","")</f>
        <v>Published by BIR</v>
      </c>
    </row>
    <row r="17" customFormat="false" ht="46.25" hidden="false" customHeight="false" outlineLevel="0" collapsed="false">
      <c r="B17" s="39" t="n">
        <f aca="false">IFERROR(INDEX(Data!$A:$A,MATCH(Calendar!$C$5&amp;"@"&amp;12,Lists!$D:$D,0)),"")</f>
        <v>46244</v>
      </c>
      <c r="C17" s="28" t="str">
        <f aca="false">IFERROR(INDEX(Data!$B:$B,MATCH(Calendar!$C$5&amp;"@"&amp;12,Lists!$D:$D,0))&amp;"","")</f>
        <v>Monday</v>
      </c>
      <c r="D17" s="28" t="str">
        <f aca="false">IFERROR(INDEX(Data!$D:$D,MATCH(Calendar!$C$5&amp;"@"&amp;12,Lists!$D:$D,0))&amp;"","")</f>
        <v>Filing &amp; payment</v>
      </c>
      <c r="E17" s="28" t="str">
        <f aca="false">IFERROR(INDEX(Data!$E:$E,MATCH(Calendar!$C$5&amp;"@"&amp;12,Lists!$D:$D,0))&amp;"","")</f>
        <v>1601-C, 0619-E, 0619-F</v>
      </c>
      <c r="F17" s="29" t="str">
        <f aca="false">IFERROR(INDEX(Data!$F:$F,MATCH(Calendar!$C$5&amp;"@"&amp;12,Lists!$D:$D,0))&amp;"","")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17" s="29" t="str">
        <f aca="false">IFERROR(INDEX(Data!$G:$G,MATCH(Calendar!$C$5&amp;"@"&amp;12,Lists!$D:$D,0))&amp;"","")</f>
        <v>Month of July 2026</v>
      </c>
      <c r="H17" s="28" t="str">
        <f aca="false">IFERROR(INDEX(Data!$H:$H,MATCH(Calendar!$C$5&amp;"@"&amp;12,Lists!$D:$D,0))&amp;"","")</f>
        <v>Published by BIR</v>
      </c>
    </row>
    <row r="18" customFormat="false" ht="23.85" hidden="false" customHeight="false" outlineLevel="0" collapsed="false">
      <c r="B18" s="39" t="n">
        <f aca="false">IFERROR(INDEX(Data!$A:$A,MATCH(Calendar!$C$5&amp;"@"&amp;13,Lists!$D:$D,0)),"")</f>
        <v>46244</v>
      </c>
      <c r="C18" s="28" t="str">
        <f aca="false">IFERROR(INDEX(Data!$B:$B,MATCH(Calendar!$C$5&amp;"@"&amp;13,Lists!$D:$D,0))&amp;"","")</f>
        <v>Monday</v>
      </c>
      <c r="D18" s="28" t="str">
        <f aca="false">IFERROR(INDEX(Data!$D:$D,MATCH(Calendar!$C$5&amp;"@"&amp;13,Lists!$D:$D,0))&amp;"","")</f>
        <v>Filing &amp; payment</v>
      </c>
      <c r="E18" s="28" t="str">
        <f aca="false">IFERROR(INDEX(Data!$E:$E,MATCH(Calendar!$C$5&amp;"@"&amp;13,Lists!$D:$D,0))&amp;"","")</f>
        <v>2200-M</v>
      </c>
      <c r="F18" s="29" t="str">
        <f aca="false">IFERROR(INDEX(Data!$F:$F,MATCH(Calendar!$C$5&amp;"@"&amp;13,Lists!$D:$D,0))&amp;"","")</f>
        <v>BIR Form 2200-M Excise Tax Return for the Amount of Excise Taxes Collected from Payment Made to Sellers of Metallic Minerals</v>
      </c>
      <c r="G18" s="29" t="str">
        <f aca="false">IFERROR(INDEX(Data!$G:$G,MATCH(Calendar!$C$5&amp;"@"&amp;13,Lists!$D:$D,0))&amp;"","")</f>
        <v>Month of July 2026</v>
      </c>
      <c r="H18" s="28" t="str">
        <f aca="false">IFERROR(INDEX(Data!$H:$H,MATCH(Calendar!$C$5&amp;"@"&amp;13,Lists!$D:$D,0))&amp;"","")</f>
        <v>Published by BIR</v>
      </c>
    </row>
    <row r="19" customFormat="false" ht="46.25" hidden="false" customHeight="false" outlineLevel="0" collapsed="false">
      <c r="B19" s="39" t="n">
        <f aca="false">IFERROR(INDEX(Data!$A:$A,MATCH(Calendar!$C$5&amp;"@"&amp;14,Lists!$D:$D,0)),"")</f>
        <v>46244</v>
      </c>
      <c r="C19" s="28" t="str">
        <f aca="false">IFERROR(INDEX(Data!$B:$B,MATCH(Calendar!$C$5&amp;"@"&amp;14,Lists!$D:$D,0))&amp;"","")</f>
        <v>Monday</v>
      </c>
      <c r="D19" s="28" t="str">
        <f aca="false">IFERROR(INDEX(Data!$D:$D,MATCH(Calendar!$C$5&amp;"@"&amp;14,Lists!$D:$D,0))&amp;"","")</f>
        <v>Filing &amp; payment</v>
      </c>
      <c r="E19" s="28" t="str">
        <f aca="false">IFERROR(INDEX(Data!$E:$E,MATCH(Calendar!$C$5&amp;"@"&amp;14,Lists!$D:$D,0))&amp;"","")</f>
        <v>1600-VT, 1600-PT, 1601-C</v>
      </c>
      <c r="F19" s="29" t="str">
        <f aca="false">IFERROR(INDEX(Data!$F:$F,MATCH(Calendar!$C$5&amp;"@"&amp;14,Lists!$D:$D,0))&amp;"","")</f>
        <v>BIR Form 1600-VT (Monthly Remittance Return of Value-Added Tax) and/or BIR Form 1600-PT (Other Percentage Taxes Withheld) and 1601-C (Monthly Remittance Return of Income Taxes Withheld on Compensation) - National Government Agencies (NGAs)</v>
      </c>
      <c r="G19" s="29" t="str">
        <f aca="false">IFERROR(INDEX(Data!$G:$G,MATCH(Calendar!$C$5&amp;"@"&amp;14,Lists!$D:$D,0))&amp;"","")</f>
        <v>Month of July 2026</v>
      </c>
      <c r="H19" s="28" t="str">
        <f aca="false">IFERROR(INDEX(Data!$H:$H,MATCH(Calendar!$C$5&amp;"@"&amp;14,Lists!$D:$D,0))&amp;"","")</f>
        <v>Published by BIR</v>
      </c>
    </row>
    <row r="20" customFormat="false" ht="23.85" hidden="false" customHeight="false" outlineLevel="0" collapsed="false">
      <c r="B20" s="39" t="n">
        <f aca="false">IFERROR(INDEX(Data!$A:$A,MATCH(Calendar!$C$5&amp;"@"&amp;15,Lists!$D:$D,0)),"")</f>
        <v>46244</v>
      </c>
      <c r="C20" s="28" t="str">
        <f aca="false">IFERROR(INDEX(Data!$B:$B,MATCH(Calendar!$C$5&amp;"@"&amp;15,Lists!$D:$D,0))&amp;"","")</f>
        <v>Monday</v>
      </c>
      <c r="D20" s="28" t="str">
        <f aca="false">IFERROR(INDEX(Data!$D:$D,MATCH(Calendar!$C$5&amp;"@"&amp;15,Lists!$D:$D,0))&amp;"","")</f>
        <v>Submission</v>
      </c>
      <c r="E20" s="28" t="str">
        <f aca="false">IFERROR(INDEX(Data!$E:$E,MATCH(Calendar!$C$5&amp;"@"&amp;15,Lists!$D:$D,0))&amp;"","")</f>
        <v/>
      </c>
      <c r="F20" s="29" t="str">
        <f aca="false">IFERROR(INDEX(Data!$F:$F,MATCH(Calendar!$C$5&amp;"@"&amp;15,Lists!$D:$D,0))&amp;"","")</f>
        <v>Information Return on Releases of Refined Sugar by the Proprietor or Operator of a Sugar Refinery or Mill</v>
      </c>
      <c r="G20" s="29" t="str">
        <f aca="false">IFERROR(INDEX(Data!$G:$G,MATCH(Calendar!$C$5&amp;"@"&amp;15,Lists!$D:$D,0))&amp;"","")</f>
        <v>Month of July 2026</v>
      </c>
      <c r="H20" s="28" t="str">
        <f aca="false">IFERROR(INDEX(Data!$H:$H,MATCH(Calendar!$C$5&amp;"@"&amp;15,Lists!$D:$D,0))&amp;"","")</f>
        <v>Published by BIR</v>
      </c>
    </row>
    <row r="21" customFormat="false" ht="23.85" hidden="false" customHeight="false" outlineLevel="0" collapsed="false">
      <c r="B21" s="39" t="n">
        <f aca="false">IFERROR(INDEX(Data!$A:$A,MATCH(Calendar!$C$5&amp;"@"&amp;16,Lists!$D:$D,0)),"")</f>
        <v>46244</v>
      </c>
      <c r="C21" s="28" t="str">
        <f aca="false">IFERROR(INDEX(Data!$B:$B,MATCH(Calendar!$C$5&amp;"@"&amp;16,Lists!$D:$D,0))&amp;"","")</f>
        <v>Monday</v>
      </c>
      <c r="D21" s="28" t="str">
        <f aca="false">IFERROR(INDEX(Data!$D:$D,MATCH(Calendar!$C$5&amp;"@"&amp;16,Lists!$D:$D,0))&amp;"","")</f>
        <v>Submission</v>
      </c>
      <c r="E21" s="28" t="str">
        <f aca="false">IFERROR(INDEX(Data!$E:$E,MATCH(Calendar!$C$5&amp;"@"&amp;16,Lists!$D:$D,0))&amp;"","")</f>
        <v/>
      </c>
      <c r="F21" s="29" t="str">
        <f aca="false">IFERROR(INDEX(Data!$F:$F,MATCH(Calendar!$C$5&amp;"@"&amp;16,Lists!$D:$D,0))&amp;"","")</f>
        <v>List of Buyers of Sugar Together with a Copy of Certificate of Advance Payment of VAT made by each buyer appearing in the List by a Sugar Cooperative</v>
      </c>
      <c r="G21" s="29" t="str">
        <f aca="false">IFERROR(INDEX(Data!$G:$G,MATCH(Calendar!$C$5&amp;"@"&amp;16,Lists!$D:$D,0))&amp;"","")</f>
        <v>Month of July 2026</v>
      </c>
      <c r="H21" s="28" t="str">
        <f aca="false">IFERROR(INDEX(Data!$H:$H,MATCH(Calendar!$C$5&amp;"@"&amp;16,Lists!$D:$D,0))&amp;"","")</f>
        <v>Published by BIR</v>
      </c>
    </row>
    <row r="22" customFormat="false" ht="23.85" hidden="false" customHeight="false" outlineLevel="0" collapsed="false">
      <c r="B22" s="39" t="n">
        <f aca="false">IFERROR(INDEX(Data!$A:$A,MATCH(Calendar!$C$5&amp;"@"&amp;17,Lists!$D:$D,0)),"")</f>
        <v>46244</v>
      </c>
      <c r="C22" s="28" t="str">
        <f aca="false">IFERROR(INDEX(Data!$B:$B,MATCH(Calendar!$C$5&amp;"@"&amp;17,Lists!$D:$D,0))&amp;"","")</f>
        <v>Monday</v>
      </c>
      <c r="D22" s="28" t="str">
        <f aca="false">IFERROR(INDEX(Data!$D:$D,MATCH(Calendar!$C$5&amp;"@"&amp;17,Lists!$D:$D,0))&amp;"","")</f>
        <v>Submission</v>
      </c>
      <c r="E22" s="28" t="str">
        <f aca="false">IFERROR(INDEX(Data!$E:$E,MATCH(Calendar!$C$5&amp;"@"&amp;17,Lists!$D:$D,0))&amp;"","")</f>
        <v/>
      </c>
      <c r="F22" s="29" t="str">
        <f aca="false">IFERROR(INDEX(Data!$F:$F,MATCH(Calendar!$C$5&amp;"@"&amp;17,Lists!$D:$D,0))&amp;"","")</f>
        <v>Monthly e-Sales Report for All Taxpayers using CRM/POS and/or Other Similar Business Machines whose last digit of 9-digit TIN is Odd Number</v>
      </c>
      <c r="G22" s="29" t="str">
        <f aca="false">IFERROR(INDEX(Data!$G:$G,MATCH(Calendar!$C$5&amp;"@"&amp;17,Lists!$D:$D,0))&amp;"","")</f>
        <v>Month of July 2026</v>
      </c>
      <c r="H22" s="28" t="str">
        <f aca="false">IFERROR(INDEX(Data!$H:$H,MATCH(Calendar!$C$5&amp;"@"&amp;17,Lists!$D:$D,0))&amp;"","")</f>
        <v>Published by BIR</v>
      </c>
    </row>
    <row r="23" customFormat="false" ht="46.25" hidden="false" customHeight="false" outlineLevel="0" collapsed="false">
      <c r="B23" s="39" t="n">
        <f aca="false">IFERROR(INDEX(Data!$A:$A,MATCH(Calendar!$C$5&amp;"@"&amp;18,Lists!$D:$D,0)),"")</f>
        <v>46245</v>
      </c>
      <c r="C23" s="28" t="str">
        <f aca="false">IFERROR(INDEX(Data!$B:$B,MATCH(Calendar!$C$5&amp;"@"&amp;18,Lists!$D:$D,0))&amp;"","")</f>
        <v>Tuesday</v>
      </c>
      <c r="D23" s="28" t="str">
        <f aca="false">IFERROR(INDEX(Data!$D:$D,MATCH(Calendar!$C$5&amp;"@"&amp;18,Lists!$D:$D,0))&amp;"","")</f>
        <v>Filing</v>
      </c>
      <c r="E23" s="28" t="str">
        <f aca="false">IFERROR(INDEX(Data!$E:$E,MATCH(Calendar!$C$5&amp;"@"&amp;18,Lists!$D:$D,0))&amp;"","")</f>
        <v>1601-C, 0619-E, 0619-F</v>
      </c>
      <c r="F23" s="29" t="str">
        <f aca="false">IFERROR(INDEX(Data!$F:$F,MATCH(Calendar!$C$5&amp;"@"&amp;18,Lists!$D:$D,0))&amp;"","")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23" s="29" t="str">
        <f aca="false">IFERROR(INDEX(Data!$G:$G,MATCH(Calendar!$C$5&amp;"@"&amp;18,Lists!$D:$D,0))&amp;"","")</f>
        <v>Month of July 2026</v>
      </c>
      <c r="H23" s="28" t="str">
        <f aca="false">IFERROR(INDEX(Data!$H:$H,MATCH(Calendar!$C$5&amp;"@"&amp;18,Lists!$D:$D,0))&amp;"","")</f>
        <v>Published by BIR</v>
      </c>
    </row>
    <row r="24" customFormat="false" ht="46.25" hidden="false" customHeight="false" outlineLevel="0" collapsed="false">
      <c r="B24" s="39" t="n">
        <f aca="false">IFERROR(INDEX(Data!$A:$A,MATCH(Calendar!$C$5&amp;"@"&amp;19,Lists!$D:$D,0)),"")</f>
        <v>46246</v>
      </c>
      <c r="C24" s="28" t="str">
        <f aca="false">IFERROR(INDEX(Data!$B:$B,MATCH(Calendar!$C$5&amp;"@"&amp;19,Lists!$D:$D,0))&amp;"","")</f>
        <v>Wednesday</v>
      </c>
      <c r="D24" s="28" t="str">
        <f aca="false">IFERROR(INDEX(Data!$D:$D,MATCH(Calendar!$C$5&amp;"@"&amp;19,Lists!$D:$D,0))&amp;"","")</f>
        <v>Filing</v>
      </c>
      <c r="E24" s="28" t="str">
        <f aca="false">IFERROR(INDEX(Data!$E:$E,MATCH(Calendar!$C$5&amp;"@"&amp;19,Lists!$D:$D,0))&amp;"","")</f>
        <v>1601-C, 0619-E, 0619-F</v>
      </c>
      <c r="F24" s="29" t="str">
        <f aca="false">IFERROR(INDEX(Data!$F:$F,MATCH(Calendar!$C$5&amp;"@"&amp;19,Lists!$D:$D,0))&amp;"","")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24" s="29" t="str">
        <f aca="false">IFERROR(INDEX(Data!$G:$G,MATCH(Calendar!$C$5&amp;"@"&amp;19,Lists!$D:$D,0))&amp;"","")</f>
        <v>Month of July 2026</v>
      </c>
      <c r="H24" s="28" t="str">
        <f aca="false">IFERROR(INDEX(Data!$H:$H,MATCH(Calendar!$C$5&amp;"@"&amp;19,Lists!$D:$D,0))&amp;"","")</f>
        <v>Published by BIR</v>
      </c>
    </row>
    <row r="25" customFormat="false" ht="46.25" hidden="false" customHeight="false" outlineLevel="0" collapsed="false">
      <c r="B25" s="39" t="n">
        <f aca="false">IFERROR(INDEX(Data!$A:$A,MATCH(Calendar!$C$5&amp;"@"&amp;20,Lists!$D:$D,0)),"")</f>
        <v>46247</v>
      </c>
      <c r="C25" s="28" t="str">
        <f aca="false">IFERROR(INDEX(Data!$B:$B,MATCH(Calendar!$C$5&amp;"@"&amp;20,Lists!$D:$D,0))&amp;"","")</f>
        <v>Thursday</v>
      </c>
      <c r="D25" s="28" t="str">
        <f aca="false">IFERROR(INDEX(Data!$D:$D,MATCH(Calendar!$C$5&amp;"@"&amp;20,Lists!$D:$D,0))&amp;"","")</f>
        <v>Filing</v>
      </c>
      <c r="E25" s="28" t="str">
        <f aca="false">IFERROR(INDEX(Data!$E:$E,MATCH(Calendar!$C$5&amp;"@"&amp;20,Lists!$D:$D,0))&amp;"","")</f>
        <v>1601-C, 0619-E, 0619-F</v>
      </c>
      <c r="F25" s="29" t="str">
        <f aca="false">IFERROR(INDEX(Data!$F:$F,MATCH(Calendar!$C$5&amp;"@"&amp;20,Lists!$D:$D,0))&amp;"","")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25" s="29" t="str">
        <f aca="false">IFERROR(INDEX(Data!$G:$G,MATCH(Calendar!$C$5&amp;"@"&amp;20,Lists!$D:$D,0))&amp;"","")</f>
        <v>Month of July 2026</v>
      </c>
      <c r="H25" s="28" t="str">
        <f aca="false">IFERROR(INDEX(Data!$H:$H,MATCH(Calendar!$C$5&amp;"@"&amp;20,Lists!$D:$D,0))&amp;"","")</f>
        <v>Published by BIR</v>
      </c>
    </row>
    <row r="26" customFormat="false" ht="46.25" hidden="false" customHeight="false" outlineLevel="0" collapsed="false">
      <c r="B26" s="39" t="n">
        <f aca="false">IFERROR(INDEX(Data!$A:$A,MATCH(Calendar!$C$5&amp;"@"&amp;21,Lists!$D:$D,0)),"")</f>
        <v>46248</v>
      </c>
      <c r="C26" s="28" t="str">
        <f aca="false">IFERROR(INDEX(Data!$B:$B,MATCH(Calendar!$C$5&amp;"@"&amp;21,Lists!$D:$D,0))&amp;"","")</f>
        <v>Friday</v>
      </c>
      <c r="D26" s="28" t="str">
        <f aca="false">IFERROR(INDEX(Data!$D:$D,MATCH(Calendar!$C$5&amp;"@"&amp;21,Lists!$D:$D,0))&amp;"","")</f>
        <v>Filing</v>
      </c>
      <c r="E26" s="28" t="str">
        <f aca="false">IFERROR(INDEX(Data!$E:$E,MATCH(Calendar!$C$5&amp;"@"&amp;21,Lists!$D:$D,0))&amp;"","")</f>
        <v>1601-C, 0619-E, 0619-F</v>
      </c>
      <c r="F26" s="29" t="str">
        <f aca="false">IFERROR(INDEX(Data!$F:$F,MATCH(Calendar!$C$5&amp;"@"&amp;21,Lists!$D:$D,0))&amp;"","")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26" s="29" t="str">
        <f aca="false">IFERROR(INDEX(Data!$G:$G,MATCH(Calendar!$C$5&amp;"@"&amp;21,Lists!$D:$D,0))&amp;"","")</f>
        <v>Month of July 2026</v>
      </c>
      <c r="H26" s="28" t="str">
        <f aca="false">IFERROR(INDEX(Data!$H:$H,MATCH(Calendar!$C$5&amp;"@"&amp;21,Lists!$D:$D,0))&amp;"","")</f>
        <v>Published by BIR</v>
      </c>
    </row>
    <row r="27" customFormat="false" ht="46.25" hidden="false" customHeight="false" outlineLevel="0" collapsed="false">
      <c r="B27" s="39" t="n">
        <f aca="false">IFERROR(INDEX(Data!$A:$A,MATCH(Calendar!$C$5&amp;"@"&amp;22,Lists!$D:$D,0)),"")</f>
        <v>46249</v>
      </c>
      <c r="C27" s="28" t="str">
        <f aca="false">IFERROR(INDEX(Data!$B:$B,MATCH(Calendar!$C$5&amp;"@"&amp;22,Lists!$D:$D,0))&amp;"","")</f>
        <v>Saturday</v>
      </c>
      <c r="D27" s="28" t="str">
        <f aca="false">IFERROR(INDEX(Data!$D:$D,MATCH(Calendar!$C$5&amp;"@"&amp;22,Lists!$D:$D,0))&amp;"","")</f>
        <v>Filing &amp; payment</v>
      </c>
      <c r="E27" s="28" t="str">
        <f aca="false">IFERROR(INDEX(Data!$E:$E,MATCH(Calendar!$C$5&amp;"@"&amp;22,Lists!$D:$D,0))&amp;"","")</f>
        <v>1601-C, 0619-E, 0619-F</v>
      </c>
      <c r="F27" s="29" t="str">
        <f aca="false">IFERROR(INDEX(Data!$F:$F,MATCH(Calendar!$C$5&amp;"@"&amp;22,Lists!$D:$D,0))&amp;"","")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- eFPS Filers under Group A</v>
      </c>
      <c r="G27" s="29" t="str">
        <f aca="false">IFERROR(INDEX(Data!$G:$G,MATCH(Calendar!$C$5&amp;"@"&amp;22,Lists!$D:$D,0))&amp;"","")</f>
        <v>Month of July 2026</v>
      </c>
      <c r="H27" s="28" t="str">
        <f aca="false">IFERROR(INDEX(Data!$H:$H,MATCH(Calendar!$C$5&amp;"@"&amp;22,Lists!$D:$D,0))&amp;"","")</f>
        <v>Published by BIR</v>
      </c>
    </row>
    <row r="28" customFormat="false" ht="23.85" hidden="false" customHeight="false" outlineLevel="0" collapsed="false">
      <c r="B28" s="39" t="n">
        <f aca="false">IFERROR(INDEX(Data!$A:$A,MATCH(Calendar!$C$5&amp;"@"&amp;23,Lists!$D:$D,0)),"")</f>
        <v>46249</v>
      </c>
      <c r="C28" s="28" t="str">
        <f aca="false">IFERROR(INDEX(Data!$B:$B,MATCH(Calendar!$C$5&amp;"@"&amp;23,Lists!$D:$D,0))&amp;"","")</f>
        <v>Saturday</v>
      </c>
      <c r="D28" s="28" t="str">
        <f aca="false">IFERROR(INDEX(Data!$D:$D,MATCH(Calendar!$C$5&amp;"@"&amp;23,Lists!$D:$D,0))&amp;"","")</f>
        <v>Filing &amp; payment</v>
      </c>
      <c r="E28" s="28" t="str">
        <f aca="false">IFERROR(INDEX(Data!$E:$E,MATCH(Calendar!$C$5&amp;"@"&amp;23,Lists!$D:$D,0))&amp;"","")</f>
        <v>1701Q</v>
      </c>
      <c r="F28" s="29" t="str">
        <f aca="false">IFERROR(INDEX(Data!$F:$F,MATCH(Calendar!$C$5&amp;"@"&amp;23,Lists!$D:$D,0))&amp;"","")</f>
        <v>BIR Form 1701Q (Quarterly Income Tax Return For Individuals, Estates &amp; Trusts) and Summary Alphalist of Withholding Taxes (SAWT) – eFPS &amp; Non-eFPS Filers</v>
      </c>
      <c r="G28" s="29" t="str">
        <f aca="false">IFERROR(INDEX(Data!$G:$G,MATCH(Calendar!$C$5&amp;"@"&amp;23,Lists!$D:$D,0))&amp;"","")</f>
        <v>For the Quarter ending June 30, 2026</v>
      </c>
      <c r="H28" s="28" t="str">
        <f aca="false">IFERROR(INDEX(Data!$H:$H,MATCH(Calendar!$C$5&amp;"@"&amp;23,Lists!$D:$D,0))&amp;"","")</f>
        <v>Published by BIR</v>
      </c>
    </row>
    <row r="29" customFormat="false" ht="15" hidden="false" customHeight="false" outlineLevel="0" collapsed="false">
      <c r="B29" s="39" t="n">
        <f aca="false">IFERROR(INDEX(Data!$A:$A,MATCH(Calendar!$C$5&amp;"@"&amp;24,Lists!$D:$D,0)),"")</f>
        <v>46249</v>
      </c>
      <c r="C29" s="28" t="str">
        <f aca="false">IFERROR(INDEX(Data!$B:$B,MATCH(Calendar!$C$5&amp;"@"&amp;24,Lists!$D:$D,0))&amp;"","")</f>
        <v>Saturday</v>
      </c>
      <c r="D29" s="28" t="str">
        <f aca="false">IFERROR(INDEX(Data!$D:$D,MATCH(Calendar!$C$5&amp;"@"&amp;24,Lists!$D:$D,0))&amp;"","")</f>
        <v>Filing &amp; payment</v>
      </c>
      <c r="E29" s="28" t="str">
        <f aca="false">IFERROR(INDEX(Data!$E:$E,MATCH(Calendar!$C$5&amp;"@"&amp;24,Lists!$D:$D,0))&amp;"","")</f>
        <v>1702</v>
      </c>
      <c r="F29" s="29" t="str">
        <f aca="false">IFERROR(INDEX(Data!$F:$F,MATCH(Calendar!$C$5&amp;"@"&amp;24,Lists!$D:$D,0))&amp;"","")</f>
        <v>BIR Form 1702 - RT/EX/MX</v>
      </c>
      <c r="G29" s="29" t="str">
        <f aca="false">IFERROR(INDEX(Data!$G:$G,MATCH(Calendar!$C$5&amp;"@"&amp;24,Lists!$D:$D,0))&amp;"","")</f>
        <v>Fiscal Year ending April 30, 2026</v>
      </c>
      <c r="H29" s="28" t="str">
        <f aca="false">IFERROR(INDEX(Data!$H:$H,MATCH(Calendar!$C$5&amp;"@"&amp;24,Lists!$D:$D,0))&amp;"","")</f>
        <v>Published by BIR</v>
      </c>
    </row>
    <row r="30" customFormat="false" ht="35.05" hidden="false" customHeight="false" outlineLevel="0" collapsed="false">
      <c r="B30" s="39" t="n">
        <f aca="false">IFERROR(INDEX(Data!$A:$A,MATCH(Calendar!$C$5&amp;"@"&amp;25,Lists!$D:$D,0)),"")</f>
        <v>46249</v>
      </c>
      <c r="C30" s="28" t="str">
        <f aca="false">IFERROR(INDEX(Data!$B:$B,MATCH(Calendar!$C$5&amp;"@"&amp;25,Lists!$D:$D,0))&amp;"","")</f>
        <v>Saturday</v>
      </c>
      <c r="D30" s="28" t="str">
        <f aca="false">IFERROR(INDEX(Data!$D:$D,MATCH(Calendar!$C$5&amp;"@"&amp;25,Lists!$D:$D,0))&amp;"","")</f>
        <v>Filing &amp; payment</v>
      </c>
      <c r="E30" s="28" t="str">
        <f aca="false">IFERROR(INDEX(Data!$E:$E,MATCH(Calendar!$C$5&amp;"@"&amp;25,Lists!$D:$D,0))&amp;"","")</f>
        <v>1707-A</v>
      </c>
      <c r="F30" s="29" t="str">
        <f aca="false">IFERROR(INDEX(Data!$F:$F,MATCH(Calendar!$C$5&amp;"@"&amp;25,Lists!$D:$D,0))&amp;"","")</f>
        <v>BIR Form 1707-A (Annual Capital Gains Tax Return For Onerous Transfer of Shares of Stock Not Traded Through the Local Stock Exchange) - by Corporate Taxpayers</v>
      </c>
      <c r="G30" s="29" t="str">
        <f aca="false">IFERROR(INDEX(Data!$G:$G,MATCH(Calendar!$C$5&amp;"@"&amp;25,Lists!$D:$D,0))&amp;"","")</f>
        <v>Fiscal Year ending April 30, 2026</v>
      </c>
      <c r="H30" s="28" t="str">
        <f aca="false">IFERROR(INDEX(Data!$H:$H,MATCH(Calendar!$C$5&amp;"@"&amp;25,Lists!$D:$D,0))&amp;"","")</f>
        <v>Published by BIR</v>
      </c>
    </row>
    <row r="31" customFormat="false" ht="46.25" hidden="false" customHeight="false" outlineLevel="0" collapsed="false">
      <c r="B31" s="39" t="n">
        <f aca="false">IFERROR(INDEX(Data!$A:$A,MATCH(Calendar!$C$5&amp;"@"&amp;26,Lists!$D:$D,0)),"")</f>
        <v>46249</v>
      </c>
      <c r="C31" s="28" t="str">
        <f aca="false">IFERROR(INDEX(Data!$B:$B,MATCH(Calendar!$C$5&amp;"@"&amp;26,Lists!$D:$D,0))&amp;"","")</f>
        <v>Saturday</v>
      </c>
      <c r="D31" s="28" t="str">
        <f aca="false">IFERROR(INDEX(Data!$D:$D,MATCH(Calendar!$C$5&amp;"@"&amp;26,Lists!$D:$D,0))&amp;"","")</f>
        <v>Payment</v>
      </c>
      <c r="E31" s="28" t="str">
        <f aca="false">IFERROR(INDEX(Data!$E:$E,MATCH(Calendar!$C$5&amp;"@"&amp;26,Lists!$D:$D,0))&amp;"","")</f>
        <v>1601-C, 0619-E, 0619-F</v>
      </c>
      <c r="F31" s="29" t="str">
        <f aca="false">IFERROR(INDEX(Data!$F:$F,MATCH(Calendar!$C$5&amp;"@"&amp;26,Lists!$D:$D,0))&amp;"","")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31" s="29" t="str">
        <f aca="false">IFERROR(INDEX(Data!$G:$G,MATCH(Calendar!$C$5&amp;"@"&amp;26,Lists!$D:$D,0))&amp;"","")</f>
        <v>Month of July 2026</v>
      </c>
      <c r="H31" s="28" t="str">
        <f aca="false">IFERROR(INDEX(Data!$H:$H,MATCH(Calendar!$C$5&amp;"@"&amp;26,Lists!$D:$D,0))&amp;"","")</f>
        <v>Published by BIR</v>
      </c>
    </row>
    <row r="32" customFormat="false" ht="23.85" hidden="false" customHeight="false" outlineLevel="0" collapsed="false">
      <c r="B32" s="39" t="n">
        <f aca="false">IFERROR(INDEX(Data!$A:$A,MATCH(Calendar!$C$5&amp;"@"&amp;27,Lists!$D:$D,0)),"")</f>
        <v>46249</v>
      </c>
      <c r="C32" s="28" t="str">
        <f aca="false">IFERROR(INDEX(Data!$B:$B,MATCH(Calendar!$C$5&amp;"@"&amp;27,Lists!$D:$D,0))&amp;"","")</f>
        <v>Saturday</v>
      </c>
      <c r="D32" s="28" t="str">
        <f aca="false">IFERROR(INDEX(Data!$D:$D,MATCH(Calendar!$C$5&amp;"@"&amp;27,Lists!$D:$D,0))&amp;"","")</f>
        <v>Registration</v>
      </c>
      <c r="E32" s="28" t="str">
        <f aca="false">IFERROR(INDEX(Data!$E:$E,MATCH(Calendar!$C$5&amp;"@"&amp;27,Lists!$D:$D,0))&amp;"","")</f>
        <v/>
      </c>
      <c r="F32" s="29" t="str">
        <f aca="false">IFERROR(INDEX(Data!$F:$F,MATCH(Calendar!$C$5&amp;"@"&amp;27,Lists!$D:$D,0))&amp;"","")</f>
        <v>Permanently Bound Loose-Leaf Books of Accounts/Invoices and Other Accounting Records</v>
      </c>
      <c r="G32" s="29" t="str">
        <f aca="false">IFERROR(INDEX(Data!$G:$G,MATCH(Calendar!$C$5&amp;"@"&amp;27,Lists!$D:$D,0))&amp;"","")</f>
        <v>Fiscal Year ending July 31, 2026</v>
      </c>
      <c r="H32" s="28" t="str">
        <f aca="false">IFERROR(INDEX(Data!$H:$H,MATCH(Calendar!$C$5&amp;"@"&amp;27,Lists!$D:$D,0))&amp;"","")</f>
        <v>Published by BIR</v>
      </c>
    </row>
    <row r="33" customFormat="false" ht="23.85" hidden="false" customHeight="false" outlineLevel="0" collapsed="false">
      <c r="B33" s="39" t="n">
        <f aca="false">IFERROR(INDEX(Data!$A:$A,MATCH(Calendar!$C$5&amp;"@"&amp;28,Lists!$D:$D,0)),"")</f>
        <v>46250</v>
      </c>
      <c r="C33" s="28" t="str">
        <f aca="false">IFERROR(INDEX(Data!$B:$B,MATCH(Calendar!$C$5&amp;"@"&amp;28,Lists!$D:$D,0))&amp;"","")</f>
        <v>Sunday</v>
      </c>
      <c r="D33" s="28" t="str">
        <f aca="false">IFERROR(INDEX(Data!$D:$D,MATCH(Calendar!$C$5&amp;"@"&amp;28,Lists!$D:$D,0))&amp;"","")</f>
        <v>Submission</v>
      </c>
      <c r="E33" s="28" t="str">
        <f aca="false">IFERROR(INDEX(Data!$E:$E,MATCH(Calendar!$C$5&amp;"@"&amp;28,Lists!$D:$D,0))&amp;"","")</f>
        <v/>
      </c>
      <c r="F33" s="29" t="str">
        <f aca="false">IFERROR(INDEX(Data!$F:$F,MATCH(Calendar!$C$5&amp;"@"&amp;28,Lists!$D:$D,0))&amp;"","")</f>
        <v>Consolidated Return of All Transactions based on the Reconciled Data of Stockbrokers</v>
      </c>
      <c r="G33" s="29" t="str">
        <f aca="false">IFERROR(INDEX(Data!$G:$G,MATCH(Calendar!$C$5&amp;"@"&amp;28,Lists!$D:$D,0))&amp;"","")</f>
        <v>August 1-15, 2026</v>
      </c>
      <c r="H33" s="28" t="str">
        <f aca="false">IFERROR(INDEX(Data!$H:$H,MATCH(Calendar!$C$5&amp;"@"&amp;28,Lists!$D:$D,0))&amp;"","")</f>
        <v>Published by BIR</v>
      </c>
    </row>
    <row r="34" customFormat="false" ht="23.85" hidden="false" customHeight="false" outlineLevel="0" collapsed="false">
      <c r="B34" s="39" t="n">
        <f aca="false">IFERROR(INDEX(Data!$A:$A,MATCH(Calendar!$C$5&amp;"@"&amp;29,Lists!$D:$D,0)),"")</f>
        <v>46254</v>
      </c>
      <c r="C34" s="28" t="str">
        <f aca="false">IFERROR(INDEX(Data!$B:$B,MATCH(Calendar!$C$5&amp;"@"&amp;29,Lists!$D:$D,0))&amp;"","")</f>
        <v>Thursday</v>
      </c>
      <c r="D34" s="28" t="str">
        <f aca="false">IFERROR(INDEX(Data!$D:$D,MATCH(Calendar!$C$5&amp;"@"&amp;29,Lists!$D:$D,0))&amp;"","")</f>
        <v>Filing &amp; payment</v>
      </c>
      <c r="E34" s="28" t="str">
        <f aca="false">IFERROR(INDEX(Data!$E:$E,MATCH(Calendar!$C$5&amp;"@"&amp;29,Lists!$D:$D,0))&amp;"","")</f>
        <v>1600 WP</v>
      </c>
      <c r="F34" s="29" t="str">
        <f aca="false">IFERROR(INDEX(Data!$F:$F,MATCH(Calendar!$C$5&amp;"@"&amp;29,Lists!$D:$D,0))&amp;"","")</f>
        <v>BIR Form 1600 WP (Remittance Return of Percentage Tax on Winnings and Prizes Withheld by Race Track Operators) – eFPS &amp; Non-eFPS Filers</v>
      </c>
      <c r="G34" s="29" t="str">
        <f aca="false">IFERROR(INDEX(Data!$G:$G,MATCH(Calendar!$C$5&amp;"@"&amp;29,Lists!$D:$D,0))&amp;"","")</f>
        <v>Month of July 2026</v>
      </c>
      <c r="H34" s="28" t="str">
        <f aca="false">IFERROR(INDEX(Data!$H:$H,MATCH(Calendar!$C$5&amp;"@"&amp;29,Lists!$D:$D,0))&amp;"","")</f>
        <v>Published by BIR</v>
      </c>
    </row>
    <row r="35" customFormat="false" ht="23.85" hidden="false" customHeight="false" outlineLevel="0" collapsed="false">
      <c r="B35" s="39" t="n">
        <f aca="false">IFERROR(INDEX(Data!$A:$A,MATCH(Calendar!$C$5&amp;"@"&amp;30,Lists!$D:$D,0)),"")</f>
        <v>46259</v>
      </c>
      <c r="C35" s="28" t="str">
        <f aca="false">IFERROR(INDEX(Data!$B:$B,MATCH(Calendar!$C$5&amp;"@"&amp;30,Lists!$D:$D,0))&amp;"","")</f>
        <v>Tuesday</v>
      </c>
      <c r="D35" s="28" t="str">
        <f aca="false">IFERROR(INDEX(Data!$D:$D,MATCH(Calendar!$C$5&amp;"@"&amp;30,Lists!$D:$D,0))&amp;"","")</f>
        <v>Filing &amp; payment</v>
      </c>
      <c r="E35" s="28" t="str">
        <f aca="false">IFERROR(INDEX(Data!$E:$E,MATCH(Calendar!$C$5&amp;"@"&amp;30,Lists!$D:$D,0))&amp;"","")</f>
        <v>2550-DS</v>
      </c>
      <c r="F35" s="29" t="str">
        <f aca="false">IFERROR(INDEX(Data!$F:$F,MATCH(Calendar!$C$5&amp;"@"&amp;30,Lists!$D:$D,0))&amp;"","")</f>
        <v>BIR Form 2550-DS (Value-Added Tax (VAT) Return for Nonresident Digital Service Provider) - Fiscal Quarter ending July 31, 2026</v>
      </c>
      <c r="G35" s="29" t="str">
        <f aca="false">IFERROR(INDEX(Data!$G:$G,MATCH(Calendar!$C$5&amp;"@"&amp;30,Lists!$D:$D,0))&amp;"","")</f>
        <v/>
      </c>
      <c r="H35" s="28" t="str">
        <f aca="false">IFERROR(INDEX(Data!$H:$H,MATCH(Calendar!$C$5&amp;"@"&amp;30,Lists!$D:$D,0))&amp;"","")</f>
        <v>Published by BIR</v>
      </c>
    </row>
    <row r="36" customFormat="false" ht="23.85" hidden="false" customHeight="false" outlineLevel="0" collapsed="false">
      <c r="B36" s="39" t="n">
        <f aca="false">IFERROR(INDEX(Data!$A:$A,MATCH(Calendar!$C$5&amp;"@"&amp;31,Lists!$D:$D,0)),"")</f>
        <v>46259</v>
      </c>
      <c r="C36" s="28" t="str">
        <f aca="false">IFERROR(INDEX(Data!$B:$B,MATCH(Calendar!$C$5&amp;"@"&amp;31,Lists!$D:$D,0))&amp;"","")</f>
        <v>Tuesday</v>
      </c>
      <c r="D36" s="28" t="str">
        <f aca="false">IFERROR(INDEX(Data!$D:$D,MATCH(Calendar!$C$5&amp;"@"&amp;31,Lists!$D:$D,0))&amp;"","")</f>
        <v>Filing &amp; payment</v>
      </c>
      <c r="E36" s="28" t="str">
        <f aca="false">IFERROR(INDEX(Data!$E:$E,MATCH(Calendar!$C$5&amp;"@"&amp;31,Lists!$D:$D,0))&amp;"","")</f>
        <v>2550Q</v>
      </c>
      <c r="F36" s="29" t="str">
        <f aca="false">IFERROR(INDEX(Data!$F:$F,MATCH(Calendar!$C$5&amp;"@"&amp;31,Lists!$D:$D,0))&amp;"","")</f>
        <v>BIR Form 2550Q (Quarterly Value-Added Tax Return) - eFPS &amp; Non-eFPS Filers</v>
      </c>
      <c r="G36" s="29" t="str">
        <f aca="false">IFERROR(INDEX(Data!$G:$G,MATCH(Calendar!$C$5&amp;"@"&amp;31,Lists!$D:$D,0))&amp;"","")</f>
        <v>Fiscal Quarter ending July 31, 2026</v>
      </c>
      <c r="H36" s="28" t="str">
        <f aca="false">IFERROR(INDEX(Data!$H:$H,MATCH(Calendar!$C$5&amp;"@"&amp;31,Lists!$D:$D,0))&amp;"","")</f>
        <v>Published by BIR</v>
      </c>
    </row>
    <row r="37" customFormat="false" ht="23.85" hidden="false" customHeight="false" outlineLevel="0" collapsed="false">
      <c r="B37" s="39" t="n">
        <f aca="false">IFERROR(INDEX(Data!$A:$A,MATCH(Calendar!$C$5&amp;"@"&amp;32,Lists!$D:$D,0)),"")</f>
        <v>46259</v>
      </c>
      <c r="C37" s="28" t="str">
        <f aca="false">IFERROR(INDEX(Data!$B:$B,MATCH(Calendar!$C$5&amp;"@"&amp;32,Lists!$D:$D,0))&amp;"","")</f>
        <v>Tuesday</v>
      </c>
      <c r="D37" s="28" t="str">
        <f aca="false">IFERROR(INDEX(Data!$D:$D,MATCH(Calendar!$C$5&amp;"@"&amp;32,Lists!$D:$D,0))&amp;"","")</f>
        <v>Filing &amp; payment</v>
      </c>
      <c r="E37" s="28" t="str">
        <f aca="false">IFERROR(INDEX(Data!$E:$E,MATCH(Calendar!$C$5&amp;"@"&amp;32,Lists!$D:$D,0))&amp;"","")</f>
        <v>2551Q</v>
      </c>
      <c r="F37" s="29" t="str">
        <f aca="false">IFERROR(INDEX(Data!$F:$F,MATCH(Calendar!$C$5&amp;"@"&amp;32,Lists!$D:$D,0))&amp;"","")</f>
        <v>BIR Form 2551Q (Quarterly Percentage Tax Return)</v>
      </c>
      <c r="G37" s="29" t="str">
        <f aca="false">IFERROR(INDEX(Data!$G:$G,MATCH(Calendar!$C$5&amp;"@"&amp;32,Lists!$D:$D,0))&amp;"","")</f>
        <v>Fiscal Quarter ending July 31, 2026</v>
      </c>
      <c r="H37" s="28" t="str">
        <f aca="false">IFERROR(INDEX(Data!$H:$H,MATCH(Calendar!$C$5&amp;"@"&amp;32,Lists!$D:$D,0))&amp;"","")</f>
        <v>Published by BIR</v>
      </c>
    </row>
    <row r="38" customFormat="false" ht="23.85" hidden="false" customHeight="false" outlineLevel="0" collapsed="false">
      <c r="B38" s="39" t="n">
        <f aca="false">IFERROR(INDEX(Data!$A:$A,MATCH(Calendar!$C$5&amp;"@"&amp;33,Lists!$D:$D,0)),"")</f>
        <v>46259</v>
      </c>
      <c r="C38" s="28" t="str">
        <f aca="false">IFERROR(INDEX(Data!$B:$B,MATCH(Calendar!$C$5&amp;"@"&amp;33,Lists!$D:$D,0))&amp;"","")</f>
        <v>Tuesday</v>
      </c>
      <c r="D38" s="28" t="str">
        <f aca="false">IFERROR(INDEX(Data!$D:$D,MATCH(Calendar!$C$5&amp;"@"&amp;33,Lists!$D:$D,0))&amp;"","")</f>
        <v>Submission</v>
      </c>
      <c r="E38" s="28" t="str">
        <f aca="false">IFERROR(INDEX(Data!$E:$E,MATCH(Calendar!$C$5&amp;"@"&amp;33,Lists!$D:$D,0))&amp;"","")</f>
        <v/>
      </c>
      <c r="F38" s="29" t="str">
        <f aca="false">IFERROR(INDEX(Data!$F:$F,MATCH(Calendar!$C$5&amp;"@"&amp;33,Lists!$D:$D,0))&amp;"","")</f>
        <v>Quarterly Summary List of Sales/Purchases/Importations by a VAT Registered Taxpayers - Non-eFPS Filers</v>
      </c>
      <c r="G38" s="29" t="str">
        <f aca="false">IFERROR(INDEX(Data!$G:$G,MATCH(Calendar!$C$5&amp;"@"&amp;33,Lists!$D:$D,0))&amp;"","")</f>
        <v>Fiscal Quarter ending July 31, 2026</v>
      </c>
      <c r="H38" s="28" t="str">
        <f aca="false">IFERROR(INDEX(Data!$H:$H,MATCH(Calendar!$C$5&amp;"@"&amp;33,Lists!$D:$D,0))&amp;"","")</f>
        <v>Published by BIR</v>
      </c>
    </row>
    <row r="39" customFormat="false" ht="35.05" hidden="false" customHeight="false" outlineLevel="0" collapsed="false">
      <c r="B39" s="39" t="n">
        <f aca="false">IFERROR(INDEX(Data!$A:$A,MATCH(Calendar!$C$5&amp;"@"&amp;34,Lists!$D:$D,0)),"")</f>
        <v>46259</v>
      </c>
      <c r="C39" s="28" t="str">
        <f aca="false">IFERROR(INDEX(Data!$B:$B,MATCH(Calendar!$C$5&amp;"@"&amp;34,Lists!$D:$D,0))&amp;"","")</f>
        <v>Tuesday</v>
      </c>
      <c r="D39" s="28" t="str">
        <f aca="false">IFERROR(INDEX(Data!$D:$D,MATCH(Calendar!$C$5&amp;"@"&amp;34,Lists!$D:$D,0))&amp;"","")</f>
        <v>Submission</v>
      </c>
      <c r="E39" s="28" t="str">
        <f aca="false">IFERROR(INDEX(Data!$E:$E,MATCH(Calendar!$C$5&amp;"@"&amp;34,Lists!$D:$D,0))&amp;"","")</f>
        <v/>
      </c>
      <c r="F39" s="29" t="str">
        <f aca="false">IFERROR(INDEX(Data!$F:$F,MATCH(Calendar!$C$5&amp;"@"&amp;34,Lists!$D:$D,0))&amp;"","")</f>
        <v>Sworn Statement of Manufacturer's or Importer's Volume of Sales of each particular Brand of Alcohol Products, Tobacco Products and Sweetened Beverage Products</v>
      </c>
      <c r="G39" s="29" t="str">
        <f aca="false">IFERROR(INDEX(Data!$G:$G,MATCH(Calendar!$C$5&amp;"@"&amp;34,Lists!$D:$D,0))&amp;"","")</f>
        <v>Fiscal Quarter ending July 31, 2026</v>
      </c>
      <c r="H39" s="28" t="str">
        <f aca="false">IFERROR(INDEX(Data!$H:$H,MATCH(Calendar!$C$5&amp;"@"&amp;34,Lists!$D:$D,0))&amp;"","")</f>
        <v>Published by BIR</v>
      </c>
    </row>
    <row r="40" customFormat="false" ht="35.05" hidden="false" customHeight="false" outlineLevel="0" collapsed="false">
      <c r="B40" s="39" t="n">
        <f aca="false">IFERROR(INDEX(Data!$A:$A,MATCH(Calendar!$C$5&amp;"@"&amp;35,Lists!$D:$D,0)),"")</f>
        <v>46263</v>
      </c>
      <c r="C40" s="28" t="str">
        <f aca="false">IFERROR(INDEX(Data!$B:$B,MATCH(Calendar!$C$5&amp;"@"&amp;35,Lists!$D:$D,0))&amp;"","")</f>
        <v>Saturday</v>
      </c>
      <c r="D40" s="28" t="str">
        <f aca="false">IFERROR(INDEX(Data!$D:$D,MATCH(Calendar!$C$5&amp;"@"&amp;35,Lists!$D:$D,0))&amp;"","")</f>
        <v>Filing &amp; payment</v>
      </c>
      <c r="E40" s="28" t="str">
        <f aca="false">IFERROR(INDEX(Data!$E:$E,MATCH(Calendar!$C$5&amp;"@"&amp;35,Lists!$D:$D,0))&amp;"","")</f>
        <v>1702Q</v>
      </c>
      <c r="F40" s="29" t="str">
        <f aca="false">IFERROR(INDEX(Data!$F:$F,MATCH(Calendar!$C$5&amp;"@"&amp;35,Lists!$D:$D,0))&amp;"","")</f>
        <v>BIR Form 1702Q (Quarterly Income Tax Return For Corporations, Partnerships and Other Non-Individual Taxpayers) and Summary Alphalist of Withholding Taxes (SAWT)</v>
      </c>
      <c r="G40" s="29" t="str">
        <f aca="false">IFERROR(INDEX(Data!$G:$G,MATCH(Calendar!$C$5&amp;"@"&amp;35,Lists!$D:$D,0))&amp;"","")</f>
        <v>For the Quarter ending June 30, 2026</v>
      </c>
      <c r="H40" s="28" t="str">
        <f aca="false">IFERROR(INDEX(Data!$H:$H,MATCH(Calendar!$C$5&amp;"@"&amp;35,Lists!$D:$D,0))&amp;"","")</f>
        <v>Published by BIR</v>
      </c>
    </row>
    <row r="41" customFormat="false" ht="15" hidden="false" customHeight="false" outlineLevel="0" collapsed="false">
      <c r="B41" s="39" t="n">
        <f aca="false">IFERROR(INDEX(Data!$A:$A,MATCH(Calendar!$C$5&amp;"@"&amp;36,Lists!$D:$D,0)),"")</f>
        <v>46264</v>
      </c>
      <c r="C41" s="28" t="str">
        <f aca="false">IFERROR(INDEX(Data!$B:$B,MATCH(Calendar!$C$5&amp;"@"&amp;36,Lists!$D:$D,0))&amp;"","")</f>
        <v>Sunday</v>
      </c>
      <c r="D41" s="28" t="str">
        <f aca="false">IFERROR(INDEX(Data!$D:$D,MATCH(Calendar!$C$5&amp;"@"&amp;36,Lists!$D:$D,0))&amp;"","")</f>
        <v>Registration</v>
      </c>
      <c r="E41" s="28" t="str">
        <f aca="false">IFERROR(INDEX(Data!$E:$E,MATCH(Calendar!$C$5&amp;"@"&amp;36,Lists!$D:$D,0))&amp;"","")</f>
        <v/>
      </c>
      <c r="F41" s="29" t="str">
        <f aca="false">IFERROR(INDEX(Data!$F:$F,MATCH(Calendar!$C$5&amp;"@"&amp;36,Lists!$D:$D,0))&amp;"","")</f>
        <v>Computerized Books of Accounts and Other Accounting Records</v>
      </c>
      <c r="G41" s="29" t="str">
        <f aca="false">IFERROR(INDEX(Data!$G:$G,MATCH(Calendar!$C$5&amp;"@"&amp;36,Lists!$D:$D,0))&amp;"","")</f>
        <v>Fiscal Year ending July 31, 2026</v>
      </c>
      <c r="H41" s="28" t="str">
        <f aca="false">IFERROR(INDEX(Data!$H:$H,MATCH(Calendar!$C$5&amp;"@"&amp;36,Lists!$D:$D,0))&amp;"","")</f>
        <v>Published by BIR</v>
      </c>
    </row>
    <row r="42" customFormat="false" ht="35.05" hidden="false" customHeight="false" outlineLevel="0" collapsed="false">
      <c r="B42" s="39" t="n">
        <f aca="false">IFERROR(INDEX(Data!$A:$A,MATCH(Calendar!$C$5&amp;"@"&amp;37,Lists!$D:$D,0)),"")</f>
        <v>46264</v>
      </c>
      <c r="C42" s="28" t="str">
        <f aca="false">IFERROR(INDEX(Data!$B:$B,MATCH(Calendar!$C$5&amp;"@"&amp;37,Lists!$D:$D,0))&amp;"","")</f>
        <v>Sunday</v>
      </c>
      <c r="D42" s="28" t="str">
        <f aca="false">IFERROR(INDEX(Data!$D:$D,MATCH(Calendar!$C$5&amp;"@"&amp;37,Lists!$D:$D,0))&amp;"","")</f>
        <v>Submission</v>
      </c>
      <c r="E42" s="28" t="str">
        <f aca="false">IFERROR(INDEX(Data!$E:$E,MATCH(Calendar!$C$5&amp;"@"&amp;37,Lists!$D:$D,0))&amp;"","")</f>
        <v>1702</v>
      </c>
      <c r="F42" s="29" t="str">
        <f aca="false">IFERROR(INDEX(Data!$F:$F,MATCH(Calendar!$C$5&amp;"@"&amp;37,Lists!$D:$D,0))&amp;"","")</f>
        <v>Proof of eFiled BIR Form 1702 – RT/EX/MX with Audited Financial Statements (AFS), 1709 (if applicable), and Other Attachments through Electronic Audited Financial Statements (eAFS) or Manually</v>
      </c>
      <c r="G42" s="29" t="str">
        <f aca="false">IFERROR(INDEX(Data!$G:$G,MATCH(Calendar!$C$5&amp;"@"&amp;37,Lists!$D:$D,0))&amp;"","")</f>
        <v>Fiscal Year ending April 30, 2026</v>
      </c>
      <c r="H42" s="28" t="str">
        <f aca="false">IFERROR(INDEX(Data!$H:$H,MATCH(Calendar!$C$5&amp;"@"&amp;37,Lists!$D:$D,0))&amp;"","")</f>
        <v>Published by BIR</v>
      </c>
    </row>
    <row r="43" customFormat="false" ht="23.85" hidden="false" customHeight="false" outlineLevel="0" collapsed="false">
      <c r="B43" s="39" t="n">
        <f aca="false">IFERROR(INDEX(Data!$A:$A,MATCH(Calendar!$C$5&amp;"@"&amp;38,Lists!$D:$D,0)),"")</f>
        <v>46264</v>
      </c>
      <c r="C43" s="28" t="str">
        <f aca="false">IFERROR(INDEX(Data!$B:$B,MATCH(Calendar!$C$5&amp;"@"&amp;38,Lists!$D:$D,0))&amp;"","")</f>
        <v>Sunday</v>
      </c>
      <c r="D43" s="28" t="str">
        <f aca="false">IFERROR(INDEX(Data!$D:$D,MATCH(Calendar!$C$5&amp;"@"&amp;38,Lists!$D:$D,0))&amp;"","")</f>
        <v>Submission</v>
      </c>
      <c r="E43" s="28" t="str">
        <f aca="false">IFERROR(INDEX(Data!$E:$E,MATCH(Calendar!$C$5&amp;"@"&amp;38,Lists!$D:$D,0))&amp;"","")</f>
        <v/>
      </c>
      <c r="F43" s="29" t="str">
        <f aca="false">IFERROR(INDEX(Data!$F:$F,MATCH(Calendar!$C$5&amp;"@"&amp;38,Lists!$D:$D,0))&amp;"","")</f>
        <v>Soft Copies of Inventory List and Schedules stored and saved in DVD-R/USB properly labeled together with Notarized Sworn Declaration</v>
      </c>
      <c r="G43" s="29" t="str">
        <f aca="false">IFERROR(INDEX(Data!$G:$G,MATCH(Calendar!$C$5&amp;"@"&amp;38,Lists!$D:$D,0))&amp;"","")</f>
        <v>Fiscal Year ending July 31, 2026</v>
      </c>
      <c r="H43" s="28" t="str">
        <f aca="false">IFERROR(INDEX(Data!$H:$H,MATCH(Calendar!$C$5&amp;"@"&amp;38,Lists!$D:$D,0))&amp;"","")</f>
        <v>Published by BIR</v>
      </c>
    </row>
    <row r="44" customFormat="false" ht="23.85" hidden="false" customHeight="false" outlineLevel="0" collapsed="false">
      <c r="B44" s="39" t="n">
        <f aca="false">IFERROR(INDEX(Data!$A:$A,MATCH(Calendar!$C$5&amp;"@"&amp;39,Lists!$D:$D,0)),"")</f>
        <v>46264</v>
      </c>
      <c r="C44" s="28" t="str">
        <f aca="false">IFERROR(INDEX(Data!$B:$B,MATCH(Calendar!$C$5&amp;"@"&amp;39,Lists!$D:$D,0))&amp;"","")</f>
        <v>Sunday</v>
      </c>
      <c r="D44" s="28" t="str">
        <f aca="false">IFERROR(INDEX(Data!$D:$D,MATCH(Calendar!$C$5&amp;"@"&amp;39,Lists!$D:$D,0))&amp;"","")</f>
        <v>Submission</v>
      </c>
      <c r="E44" s="28" t="str">
        <f aca="false">IFERROR(INDEX(Data!$E:$E,MATCH(Calendar!$C$5&amp;"@"&amp;39,Lists!$D:$D,0))&amp;"","")</f>
        <v/>
      </c>
      <c r="F44" s="29" t="str">
        <f aca="false">IFERROR(INDEX(Data!$F:$F,MATCH(Calendar!$C$5&amp;"@"&amp;39,Lists!$D:$D,0))&amp;"","")</f>
        <v>Quarterly Summary List of Sales/Purchases/Importations by a VAT Registered Taxpayers - eFPS Filers</v>
      </c>
      <c r="G44" s="29" t="str">
        <f aca="false">IFERROR(INDEX(Data!$G:$G,MATCH(Calendar!$C$5&amp;"@"&amp;39,Lists!$D:$D,0))&amp;"","")</f>
        <v>Fiscal Quarter ending July 31, 2026</v>
      </c>
      <c r="H44" s="28" t="str">
        <f aca="false">IFERROR(INDEX(Data!$H:$H,MATCH(Calendar!$C$5&amp;"@"&amp;39,Lists!$D:$D,0))&amp;"","")</f>
        <v>Published by BIR</v>
      </c>
    </row>
    <row r="45" customFormat="false" ht="15" hidden="false" customHeight="false" outlineLevel="0" collapsed="false">
      <c r="B45" s="39" t="str">
        <f aca="false">IFERROR(INDEX(Data!$A:$A,MATCH(Calendar!$C$5&amp;"@"&amp;40,Lists!$D:$D,0)),"")</f>
        <v/>
      </c>
      <c r="C45" s="28" t="str">
        <f aca="false">IFERROR(INDEX(Data!$B:$B,MATCH(Calendar!$C$5&amp;"@"&amp;40,Lists!$D:$D,0))&amp;"","")</f>
        <v/>
      </c>
      <c r="D45" s="28" t="str">
        <f aca="false">IFERROR(INDEX(Data!$D:$D,MATCH(Calendar!$C$5&amp;"@"&amp;40,Lists!$D:$D,0))&amp;"","")</f>
        <v/>
      </c>
      <c r="E45" s="28" t="str">
        <f aca="false">IFERROR(INDEX(Data!$E:$E,MATCH(Calendar!$C$5&amp;"@"&amp;40,Lists!$D:$D,0))&amp;"","")</f>
        <v/>
      </c>
      <c r="F45" s="29" t="str">
        <f aca="false">IFERROR(INDEX(Data!$F:$F,MATCH(Calendar!$C$5&amp;"@"&amp;40,Lists!$D:$D,0))&amp;"","")</f>
        <v/>
      </c>
      <c r="G45" s="29" t="str">
        <f aca="false">IFERROR(INDEX(Data!$G:$G,MATCH(Calendar!$C$5&amp;"@"&amp;40,Lists!$D:$D,0))&amp;"","")</f>
        <v/>
      </c>
      <c r="H45" s="28" t="str">
        <f aca="false">IFERROR(INDEX(Data!$H:$H,MATCH(Calendar!$C$5&amp;"@"&amp;40,Lists!$D:$D,0))&amp;"","")</f>
        <v/>
      </c>
    </row>
    <row r="46" customFormat="false" ht="15" hidden="false" customHeight="false" outlineLevel="0" collapsed="false">
      <c r="B46" s="39" t="str">
        <f aca="false">IFERROR(INDEX(Data!$A:$A,MATCH(Calendar!$C$5&amp;"@"&amp;41,Lists!$D:$D,0)),"")</f>
        <v/>
      </c>
      <c r="C46" s="28" t="str">
        <f aca="false">IFERROR(INDEX(Data!$B:$B,MATCH(Calendar!$C$5&amp;"@"&amp;41,Lists!$D:$D,0))&amp;"","")</f>
        <v/>
      </c>
      <c r="D46" s="28" t="str">
        <f aca="false">IFERROR(INDEX(Data!$D:$D,MATCH(Calendar!$C$5&amp;"@"&amp;41,Lists!$D:$D,0))&amp;"","")</f>
        <v/>
      </c>
      <c r="E46" s="28" t="str">
        <f aca="false">IFERROR(INDEX(Data!$E:$E,MATCH(Calendar!$C$5&amp;"@"&amp;41,Lists!$D:$D,0))&amp;"","")</f>
        <v/>
      </c>
      <c r="F46" s="29" t="str">
        <f aca="false">IFERROR(INDEX(Data!$F:$F,MATCH(Calendar!$C$5&amp;"@"&amp;41,Lists!$D:$D,0))&amp;"","")</f>
        <v/>
      </c>
      <c r="G46" s="29" t="str">
        <f aca="false">IFERROR(INDEX(Data!$G:$G,MATCH(Calendar!$C$5&amp;"@"&amp;41,Lists!$D:$D,0))&amp;"","")</f>
        <v/>
      </c>
      <c r="H46" s="28" t="str">
        <f aca="false">IFERROR(INDEX(Data!$H:$H,MATCH(Calendar!$C$5&amp;"@"&amp;41,Lists!$D:$D,0))&amp;"","")</f>
        <v/>
      </c>
    </row>
    <row r="47" customFormat="false" ht="15" hidden="false" customHeight="false" outlineLevel="0" collapsed="false">
      <c r="B47" s="39" t="str">
        <f aca="false">IFERROR(INDEX(Data!$A:$A,MATCH(Calendar!$C$5&amp;"@"&amp;42,Lists!$D:$D,0)),"")</f>
        <v/>
      </c>
      <c r="C47" s="28" t="str">
        <f aca="false">IFERROR(INDEX(Data!$B:$B,MATCH(Calendar!$C$5&amp;"@"&amp;42,Lists!$D:$D,0))&amp;"","")</f>
        <v/>
      </c>
      <c r="D47" s="28" t="str">
        <f aca="false">IFERROR(INDEX(Data!$D:$D,MATCH(Calendar!$C$5&amp;"@"&amp;42,Lists!$D:$D,0))&amp;"","")</f>
        <v/>
      </c>
      <c r="E47" s="28" t="str">
        <f aca="false">IFERROR(INDEX(Data!$E:$E,MATCH(Calendar!$C$5&amp;"@"&amp;42,Lists!$D:$D,0))&amp;"","")</f>
        <v/>
      </c>
      <c r="F47" s="29" t="str">
        <f aca="false">IFERROR(INDEX(Data!$F:$F,MATCH(Calendar!$C$5&amp;"@"&amp;42,Lists!$D:$D,0))&amp;"","")</f>
        <v/>
      </c>
      <c r="G47" s="29" t="str">
        <f aca="false">IFERROR(INDEX(Data!$G:$G,MATCH(Calendar!$C$5&amp;"@"&amp;42,Lists!$D:$D,0))&amp;"","")</f>
        <v/>
      </c>
      <c r="H47" s="28" t="str">
        <f aca="false">IFERROR(INDEX(Data!$H:$H,MATCH(Calendar!$C$5&amp;"@"&amp;42,Lists!$D:$D,0))&amp;"","")</f>
        <v/>
      </c>
    </row>
    <row r="48" customFormat="false" ht="15" hidden="false" customHeight="false" outlineLevel="0" collapsed="false">
      <c r="B48" s="39" t="str">
        <f aca="false">IFERROR(INDEX(Data!$A:$A,MATCH(Calendar!$C$5&amp;"@"&amp;43,Lists!$D:$D,0)),"")</f>
        <v/>
      </c>
      <c r="C48" s="28" t="str">
        <f aca="false">IFERROR(INDEX(Data!$B:$B,MATCH(Calendar!$C$5&amp;"@"&amp;43,Lists!$D:$D,0))&amp;"","")</f>
        <v/>
      </c>
      <c r="D48" s="28" t="str">
        <f aca="false">IFERROR(INDEX(Data!$D:$D,MATCH(Calendar!$C$5&amp;"@"&amp;43,Lists!$D:$D,0))&amp;"","")</f>
        <v/>
      </c>
      <c r="E48" s="28" t="str">
        <f aca="false">IFERROR(INDEX(Data!$E:$E,MATCH(Calendar!$C$5&amp;"@"&amp;43,Lists!$D:$D,0))&amp;"","")</f>
        <v/>
      </c>
      <c r="F48" s="29" t="str">
        <f aca="false">IFERROR(INDEX(Data!$F:$F,MATCH(Calendar!$C$5&amp;"@"&amp;43,Lists!$D:$D,0))&amp;"","")</f>
        <v/>
      </c>
      <c r="G48" s="29" t="str">
        <f aca="false">IFERROR(INDEX(Data!$G:$G,MATCH(Calendar!$C$5&amp;"@"&amp;43,Lists!$D:$D,0))&amp;"","")</f>
        <v/>
      </c>
      <c r="H48" s="28" t="str">
        <f aca="false">IFERROR(INDEX(Data!$H:$H,MATCH(Calendar!$C$5&amp;"@"&amp;43,Lists!$D:$D,0))&amp;"","")</f>
        <v/>
      </c>
    </row>
    <row r="49" customFormat="false" ht="15" hidden="false" customHeight="false" outlineLevel="0" collapsed="false">
      <c r="B49" s="39" t="str">
        <f aca="false">IFERROR(INDEX(Data!$A:$A,MATCH(Calendar!$C$5&amp;"@"&amp;44,Lists!$D:$D,0)),"")</f>
        <v/>
      </c>
      <c r="C49" s="28" t="str">
        <f aca="false">IFERROR(INDEX(Data!$B:$B,MATCH(Calendar!$C$5&amp;"@"&amp;44,Lists!$D:$D,0))&amp;"","")</f>
        <v/>
      </c>
      <c r="D49" s="28" t="str">
        <f aca="false">IFERROR(INDEX(Data!$D:$D,MATCH(Calendar!$C$5&amp;"@"&amp;44,Lists!$D:$D,0))&amp;"","")</f>
        <v/>
      </c>
      <c r="E49" s="28" t="str">
        <f aca="false">IFERROR(INDEX(Data!$E:$E,MATCH(Calendar!$C$5&amp;"@"&amp;44,Lists!$D:$D,0))&amp;"","")</f>
        <v/>
      </c>
      <c r="F49" s="29" t="str">
        <f aca="false">IFERROR(INDEX(Data!$F:$F,MATCH(Calendar!$C$5&amp;"@"&amp;44,Lists!$D:$D,0))&amp;"","")</f>
        <v/>
      </c>
      <c r="G49" s="29" t="str">
        <f aca="false">IFERROR(INDEX(Data!$G:$G,MATCH(Calendar!$C$5&amp;"@"&amp;44,Lists!$D:$D,0))&amp;"","")</f>
        <v/>
      </c>
      <c r="H49" s="28" t="str">
        <f aca="false">IFERROR(INDEX(Data!$H:$H,MATCH(Calendar!$C$5&amp;"@"&amp;44,Lists!$D:$D,0))&amp;"","")</f>
        <v/>
      </c>
    </row>
    <row r="50" customFormat="false" ht="15" hidden="false" customHeight="false" outlineLevel="0" collapsed="false">
      <c r="B50" s="39" t="str">
        <f aca="false">IFERROR(INDEX(Data!$A:$A,MATCH(Calendar!$C$5&amp;"@"&amp;45,Lists!$D:$D,0)),"")</f>
        <v/>
      </c>
      <c r="C50" s="28" t="str">
        <f aca="false">IFERROR(INDEX(Data!$B:$B,MATCH(Calendar!$C$5&amp;"@"&amp;45,Lists!$D:$D,0))&amp;"","")</f>
        <v/>
      </c>
      <c r="D50" s="28" t="str">
        <f aca="false">IFERROR(INDEX(Data!$D:$D,MATCH(Calendar!$C$5&amp;"@"&amp;45,Lists!$D:$D,0))&amp;"","")</f>
        <v/>
      </c>
      <c r="E50" s="28" t="str">
        <f aca="false">IFERROR(INDEX(Data!$E:$E,MATCH(Calendar!$C$5&amp;"@"&amp;45,Lists!$D:$D,0))&amp;"","")</f>
        <v/>
      </c>
      <c r="F50" s="29" t="str">
        <f aca="false">IFERROR(INDEX(Data!$F:$F,MATCH(Calendar!$C$5&amp;"@"&amp;45,Lists!$D:$D,0))&amp;"","")</f>
        <v/>
      </c>
      <c r="G50" s="29" t="str">
        <f aca="false">IFERROR(INDEX(Data!$G:$G,MATCH(Calendar!$C$5&amp;"@"&amp;45,Lists!$D:$D,0))&amp;"","")</f>
        <v/>
      </c>
      <c r="H50" s="28" t="str">
        <f aca="false">IFERROR(INDEX(Data!$H:$H,MATCH(Calendar!$C$5&amp;"@"&amp;45,Lists!$D:$D,0))&amp;"","")</f>
        <v/>
      </c>
    </row>
    <row r="51" customFormat="false" ht="15" hidden="false" customHeight="false" outlineLevel="0" collapsed="false">
      <c r="B51" s="39" t="str">
        <f aca="false">IFERROR(INDEX(Data!$A:$A,MATCH(Calendar!$C$5&amp;"@"&amp;46,Lists!$D:$D,0)),"")</f>
        <v/>
      </c>
      <c r="C51" s="28" t="str">
        <f aca="false">IFERROR(INDEX(Data!$B:$B,MATCH(Calendar!$C$5&amp;"@"&amp;46,Lists!$D:$D,0))&amp;"","")</f>
        <v/>
      </c>
      <c r="D51" s="28" t="str">
        <f aca="false">IFERROR(INDEX(Data!$D:$D,MATCH(Calendar!$C$5&amp;"@"&amp;46,Lists!$D:$D,0))&amp;"","")</f>
        <v/>
      </c>
      <c r="E51" s="28" t="str">
        <f aca="false">IFERROR(INDEX(Data!$E:$E,MATCH(Calendar!$C$5&amp;"@"&amp;46,Lists!$D:$D,0))&amp;"","")</f>
        <v/>
      </c>
      <c r="F51" s="29" t="str">
        <f aca="false">IFERROR(INDEX(Data!$F:$F,MATCH(Calendar!$C$5&amp;"@"&amp;46,Lists!$D:$D,0))&amp;"","")</f>
        <v/>
      </c>
      <c r="G51" s="29" t="str">
        <f aca="false">IFERROR(INDEX(Data!$G:$G,MATCH(Calendar!$C$5&amp;"@"&amp;46,Lists!$D:$D,0))&amp;"","")</f>
        <v/>
      </c>
      <c r="H51" s="28" t="str">
        <f aca="false">IFERROR(INDEX(Data!$H:$H,MATCH(Calendar!$C$5&amp;"@"&amp;46,Lists!$D:$D,0))&amp;"","")</f>
        <v/>
      </c>
    </row>
    <row r="52" customFormat="false" ht="15" hidden="false" customHeight="false" outlineLevel="0" collapsed="false">
      <c r="B52" s="39" t="str">
        <f aca="false">IFERROR(INDEX(Data!$A:$A,MATCH(Calendar!$C$5&amp;"@"&amp;47,Lists!$D:$D,0)),"")</f>
        <v/>
      </c>
      <c r="C52" s="28" t="str">
        <f aca="false">IFERROR(INDEX(Data!$B:$B,MATCH(Calendar!$C$5&amp;"@"&amp;47,Lists!$D:$D,0))&amp;"","")</f>
        <v/>
      </c>
      <c r="D52" s="28" t="str">
        <f aca="false">IFERROR(INDEX(Data!$D:$D,MATCH(Calendar!$C$5&amp;"@"&amp;47,Lists!$D:$D,0))&amp;"","")</f>
        <v/>
      </c>
      <c r="E52" s="28" t="str">
        <f aca="false">IFERROR(INDEX(Data!$E:$E,MATCH(Calendar!$C$5&amp;"@"&amp;47,Lists!$D:$D,0))&amp;"","")</f>
        <v/>
      </c>
      <c r="F52" s="29" t="str">
        <f aca="false">IFERROR(INDEX(Data!$F:$F,MATCH(Calendar!$C$5&amp;"@"&amp;47,Lists!$D:$D,0))&amp;"","")</f>
        <v/>
      </c>
      <c r="G52" s="29" t="str">
        <f aca="false">IFERROR(INDEX(Data!$G:$G,MATCH(Calendar!$C$5&amp;"@"&amp;47,Lists!$D:$D,0))&amp;"","")</f>
        <v/>
      </c>
      <c r="H52" s="28" t="str">
        <f aca="false">IFERROR(INDEX(Data!$H:$H,MATCH(Calendar!$C$5&amp;"@"&amp;47,Lists!$D:$D,0))&amp;"","")</f>
        <v/>
      </c>
    </row>
    <row r="53" customFormat="false" ht="15" hidden="false" customHeight="false" outlineLevel="0" collapsed="false">
      <c r="B53" s="39" t="str">
        <f aca="false">IFERROR(INDEX(Data!$A:$A,MATCH(Calendar!$C$5&amp;"@"&amp;48,Lists!$D:$D,0)),"")</f>
        <v/>
      </c>
      <c r="C53" s="28" t="str">
        <f aca="false">IFERROR(INDEX(Data!$B:$B,MATCH(Calendar!$C$5&amp;"@"&amp;48,Lists!$D:$D,0))&amp;"","")</f>
        <v/>
      </c>
      <c r="D53" s="28" t="str">
        <f aca="false">IFERROR(INDEX(Data!$D:$D,MATCH(Calendar!$C$5&amp;"@"&amp;48,Lists!$D:$D,0))&amp;"","")</f>
        <v/>
      </c>
      <c r="E53" s="28" t="str">
        <f aca="false">IFERROR(INDEX(Data!$E:$E,MATCH(Calendar!$C$5&amp;"@"&amp;48,Lists!$D:$D,0))&amp;"","")</f>
        <v/>
      </c>
      <c r="F53" s="29" t="str">
        <f aca="false">IFERROR(INDEX(Data!$F:$F,MATCH(Calendar!$C$5&amp;"@"&amp;48,Lists!$D:$D,0))&amp;"","")</f>
        <v/>
      </c>
      <c r="G53" s="29" t="str">
        <f aca="false">IFERROR(INDEX(Data!$G:$G,MATCH(Calendar!$C$5&amp;"@"&amp;48,Lists!$D:$D,0))&amp;"","")</f>
        <v/>
      </c>
      <c r="H53" s="28" t="str">
        <f aca="false">IFERROR(INDEX(Data!$H:$H,MATCH(Calendar!$C$5&amp;"@"&amp;48,Lists!$D:$D,0))&amp;"","")</f>
        <v/>
      </c>
    </row>
    <row r="54" customFormat="false" ht="15" hidden="false" customHeight="false" outlineLevel="0" collapsed="false">
      <c r="B54" s="39" t="str">
        <f aca="false">IFERROR(INDEX(Data!$A:$A,MATCH(Calendar!$C$5&amp;"@"&amp;49,Lists!$D:$D,0)),"")</f>
        <v/>
      </c>
      <c r="C54" s="28" t="str">
        <f aca="false">IFERROR(INDEX(Data!$B:$B,MATCH(Calendar!$C$5&amp;"@"&amp;49,Lists!$D:$D,0))&amp;"","")</f>
        <v/>
      </c>
      <c r="D54" s="28" t="str">
        <f aca="false">IFERROR(INDEX(Data!$D:$D,MATCH(Calendar!$C$5&amp;"@"&amp;49,Lists!$D:$D,0))&amp;"","")</f>
        <v/>
      </c>
      <c r="E54" s="28" t="str">
        <f aca="false">IFERROR(INDEX(Data!$E:$E,MATCH(Calendar!$C$5&amp;"@"&amp;49,Lists!$D:$D,0))&amp;"","")</f>
        <v/>
      </c>
      <c r="F54" s="29" t="str">
        <f aca="false">IFERROR(INDEX(Data!$F:$F,MATCH(Calendar!$C$5&amp;"@"&amp;49,Lists!$D:$D,0))&amp;"","")</f>
        <v/>
      </c>
      <c r="G54" s="29" t="str">
        <f aca="false">IFERROR(INDEX(Data!$G:$G,MATCH(Calendar!$C$5&amp;"@"&amp;49,Lists!$D:$D,0))&amp;"","")</f>
        <v/>
      </c>
      <c r="H54" s="28" t="str">
        <f aca="false">IFERROR(INDEX(Data!$H:$H,MATCH(Calendar!$C$5&amp;"@"&amp;49,Lists!$D:$D,0))&amp;"","")</f>
        <v/>
      </c>
    </row>
    <row r="55" customFormat="false" ht="15" hidden="false" customHeight="false" outlineLevel="0" collapsed="false">
      <c r="B55" s="39" t="str">
        <f aca="false">IFERROR(INDEX(Data!$A:$A,MATCH(Calendar!$C$5&amp;"@"&amp;50,Lists!$D:$D,0)),"")</f>
        <v/>
      </c>
      <c r="C55" s="28" t="str">
        <f aca="false">IFERROR(INDEX(Data!$B:$B,MATCH(Calendar!$C$5&amp;"@"&amp;50,Lists!$D:$D,0))&amp;"","")</f>
        <v/>
      </c>
      <c r="D55" s="28" t="str">
        <f aca="false">IFERROR(INDEX(Data!$D:$D,MATCH(Calendar!$C$5&amp;"@"&amp;50,Lists!$D:$D,0))&amp;"","")</f>
        <v/>
      </c>
      <c r="E55" s="28" t="str">
        <f aca="false">IFERROR(INDEX(Data!$E:$E,MATCH(Calendar!$C$5&amp;"@"&amp;50,Lists!$D:$D,0))&amp;"","")</f>
        <v/>
      </c>
      <c r="F55" s="29" t="str">
        <f aca="false">IFERROR(INDEX(Data!$F:$F,MATCH(Calendar!$C$5&amp;"@"&amp;50,Lists!$D:$D,0))&amp;"","")</f>
        <v/>
      </c>
      <c r="G55" s="29" t="str">
        <f aca="false">IFERROR(INDEX(Data!$G:$G,MATCH(Calendar!$C$5&amp;"@"&amp;50,Lists!$D:$D,0))&amp;"","")</f>
        <v/>
      </c>
      <c r="H55" s="28" t="str">
        <f aca="false">IFERROR(INDEX(Data!$H:$H,MATCH(Calendar!$C$5&amp;"@"&amp;50,Lists!$D:$D,0))&amp;"","")</f>
        <v/>
      </c>
    </row>
    <row r="56" customFormat="false" ht="15" hidden="false" customHeight="false" outlineLevel="0" collapsed="false">
      <c r="B56" s="39" t="str">
        <f aca="false">IFERROR(INDEX(Data!$A:$A,MATCH(Calendar!$C$5&amp;"@"&amp;51,Lists!$D:$D,0)),"")</f>
        <v/>
      </c>
      <c r="C56" s="28" t="str">
        <f aca="false">IFERROR(INDEX(Data!$B:$B,MATCH(Calendar!$C$5&amp;"@"&amp;51,Lists!$D:$D,0))&amp;"","")</f>
        <v/>
      </c>
      <c r="D56" s="28" t="str">
        <f aca="false">IFERROR(INDEX(Data!$D:$D,MATCH(Calendar!$C$5&amp;"@"&amp;51,Lists!$D:$D,0))&amp;"","")</f>
        <v/>
      </c>
      <c r="E56" s="28" t="str">
        <f aca="false">IFERROR(INDEX(Data!$E:$E,MATCH(Calendar!$C$5&amp;"@"&amp;51,Lists!$D:$D,0))&amp;"","")</f>
        <v/>
      </c>
      <c r="F56" s="29" t="str">
        <f aca="false">IFERROR(INDEX(Data!$F:$F,MATCH(Calendar!$C$5&amp;"@"&amp;51,Lists!$D:$D,0))&amp;"","")</f>
        <v/>
      </c>
      <c r="G56" s="29" t="str">
        <f aca="false">IFERROR(INDEX(Data!$G:$G,MATCH(Calendar!$C$5&amp;"@"&amp;51,Lists!$D:$D,0))&amp;"","")</f>
        <v/>
      </c>
      <c r="H56" s="28" t="str">
        <f aca="false">IFERROR(INDEX(Data!$H:$H,MATCH(Calendar!$C$5&amp;"@"&amp;51,Lists!$D:$D,0))&amp;"","")</f>
        <v/>
      </c>
    </row>
    <row r="57" customFormat="false" ht="15" hidden="false" customHeight="false" outlineLevel="0" collapsed="false">
      <c r="B57" s="39" t="str">
        <f aca="false">IFERROR(INDEX(Data!$A:$A,MATCH(Calendar!$C$5&amp;"@"&amp;52,Lists!$D:$D,0)),"")</f>
        <v/>
      </c>
      <c r="C57" s="28" t="str">
        <f aca="false">IFERROR(INDEX(Data!$B:$B,MATCH(Calendar!$C$5&amp;"@"&amp;52,Lists!$D:$D,0))&amp;"","")</f>
        <v/>
      </c>
      <c r="D57" s="28" t="str">
        <f aca="false">IFERROR(INDEX(Data!$D:$D,MATCH(Calendar!$C$5&amp;"@"&amp;52,Lists!$D:$D,0))&amp;"","")</f>
        <v/>
      </c>
      <c r="E57" s="28" t="str">
        <f aca="false">IFERROR(INDEX(Data!$E:$E,MATCH(Calendar!$C$5&amp;"@"&amp;52,Lists!$D:$D,0))&amp;"","")</f>
        <v/>
      </c>
      <c r="F57" s="29" t="str">
        <f aca="false">IFERROR(INDEX(Data!$F:$F,MATCH(Calendar!$C$5&amp;"@"&amp;52,Lists!$D:$D,0))&amp;"","")</f>
        <v/>
      </c>
      <c r="G57" s="29" t="str">
        <f aca="false">IFERROR(INDEX(Data!$G:$G,MATCH(Calendar!$C$5&amp;"@"&amp;52,Lists!$D:$D,0))&amp;"","")</f>
        <v/>
      </c>
      <c r="H57" s="28" t="str">
        <f aca="false">IFERROR(INDEX(Data!$H:$H,MATCH(Calendar!$C$5&amp;"@"&amp;52,Lists!$D:$D,0))&amp;"","")</f>
        <v/>
      </c>
    </row>
    <row r="58" customFormat="false" ht="15" hidden="false" customHeight="false" outlineLevel="0" collapsed="false">
      <c r="B58" s="39" t="str">
        <f aca="false">IFERROR(INDEX(Data!$A:$A,MATCH(Calendar!$C$5&amp;"@"&amp;53,Lists!$D:$D,0)),"")</f>
        <v/>
      </c>
      <c r="C58" s="28" t="str">
        <f aca="false">IFERROR(INDEX(Data!$B:$B,MATCH(Calendar!$C$5&amp;"@"&amp;53,Lists!$D:$D,0))&amp;"","")</f>
        <v/>
      </c>
      <c r="D58" s="28" t="str">
        <f aca="false">IFERROR(INDEX(Data!$D:$D,MATCH(Calendar!$C$5&amp;"@"&amp;53,Lists!$D:$D,0))&amp;"","")</f>
        <v/>
      </c>
      <c r="E58" s="28" t="str">
        <f aca="false">IFERROR(INDEX(Data!$E:$E,MATCH(Calendar!$C$5&amp;"@"&amp;53,Lists!$D:$D,0))&amp;"","")</f>
        <v/>
      </c>
      <c r="F58" s="29" t="str">
        <f aca="false">IFERROR(INDEX(Data!$F:$F,MATCH(Calendar!$C$5&amp;"@"&amp;53,Lists!$D:$D,0))&amp;"","")</f>
        <v/>
      </c>
      <c r="G58" s="29" t="str">
        <f aca="false">IFERROR(INDEX(Data!$G:$G,MATCH(Calendar!$C$5&amp;"@"&amp;53,Lists!$D:$D,0))&amp;"","")</f>
        <v/>
      </c>
      <c r="H58" s="28" t="str">
        <f aca="false">IFERROR(INDEX(Data!$H:$H,MATCH(Calendar!$C$5&amp;"@"&amp;53,Lists!$D:$D,0))&amp;"","")</f>
        <v/>
      </c>
    </row>
    <row r="59" customFormat="false" ht="15" hidden="false" customHeight="false" outlineLevel="0" collapsed="false">
      <c r="B59" s="39" t="str">
        <f aca="false">IFERROR(INDEX(Data!$A:$A,MATCH(Calendar!$C$5&amp;"@"&amp;54,Lists!$D:$D,0)),"")</f>
        <v/>
      </c>
      <c r="C59" s="28" t="str">
        <f aca="false">IFERROR(INDEX(Data!$B:$B,MATCH(Calendar!$C$5&amp;"@"&amp;54,Lists!$D:$D,0))&amp;"","")</f>
        <v/>
      </c>
      <c r="D59" s="28" t="str">
        <f aca="false">IFERROR(INDEX(Data!$D:$D,MATCH(Calendar!$C$5&amp;"@"&amp;54,Lists!$D:$D,0))&amp;"","")</f>
        <v/>
      </c>
      <c r="E59" s="28" t="str">
        <f aca="false">IFERROR(INDEX(Data!$E:$E,MATCH(Calendar!$C$5&amp;"@"&amp;54,Lists!$D:$D,0))&amp;"","")</f>
        <v/>
      </c>
      <c r="F59" s="29" t="str">
        <f aca="false">IFERROR(INDEX(Data!$F:$F,MATCH(Calendar!$C$5&amp;"@"&amp;54,Lists!$D:$D,0))&amp;"","")</f>
        <v/>
      </c>
      <c r="G59" s="29" t="str">
        <f aca="false">IFERROR(INDEX(Data!$G:$G,MATCH(Calendar!$C$5&amp;"@"&amp;54,Lists!$D:$D,0))&amp;"","")</f>
        <v/>
      </c>
      <c r="H59" s="28" t="str">
        <f aca="false">IFERROR(INDEX(Data!$H:$H,MATCH(Calendar!$C$5&amp;"@"&amp;54,Lists!$D:$D,0))&amp;"","")</f>
        <v/>
      </c>
    </row>
    <row r="60" customFormat="false" ht="15" hidden="false" customHeight="false" outlineLevel="0" collapsed="false">
      <c r="B60" s="39" t="str">
        <f aca="false">IFERROR(INDEX(Data!$A:$A,MATCH(Calendar!$C$5&amp;"@"&amp;55,Lists!$D:$D,0)),"")</f>
        <v/>
      </c>
      <c r="C60" s="28" t="str">
        <f aca="false">IFERROR(INDEX(Data!$B:$B,MATCH(Calendar!$C$5&amp;"@"&amp;55,Lists!$D:$D,0))&amp;"","")</f>
        <v/>
      </c>
      <c r="D60" s="28" t="str">
        <f aca="false">IFERROR(INDEX(Data!$D:$D,MATCH(Calendar!$C$5&amp;"@"&amp;55,Lists!$D:$D,0))&amp;"","")</f>
        <v/>
      </c>
      <c r="E60" s="28" t="str">
        <f aca="false">IFERROR(INDEX(Data!$E:$E,MATCH(Calendar!$C$5&amp;"@"&amp;55,Lists!$D:$D,0))&amp;"","")</f>
        <v/>
      </c>
      <c r="F60" s="29" t="str">
        <f aca="false">IFERROR(INDEX(Data!$F:$F,MATCH(Calendar!$C$5&amp;"@"&amp;55,Lists!$D:$D,0))&amp;"","")</f>
        <v/>
      </c>
      <c r="G60" s="29" t="str">
        <f aca="false">IFERROR(INDEX(Data!$G:$G,MATCH(Calendar!$C$5&amp;"@"&amp;55,Lists!$D:$D,0))&amp;"","")</f>
        <v/>
      </c>
      <c r="H60" s="28" t="str">
        <f aca="false">IFERROR(INDEX(Data!$H:$H,MATCH(Calendar!$C$5&amp;"@"&amp;55,Lists!$D:$D,0))&amp;"","")</f>
        <v/>
      </c>
    </row>
    <row r="61" customFormat="false" ht="15" hidden="false" customHeight="false" outlineLevel="0" collapsed="false">
      <c r="B61" s="39" t="str">
        <f aca="false">IFERROR(INDEX(Data!$A:$A,MATCH(Calendar!$C$5&amp;"@"&amp;56,Lists!$D:$D,0)),"")</f>
        <v/>
      </c>
      <c r="C61" s="28" t="str">
        <f aca="false">IFERROR(INDEX(Data!$B:$B,MATCH(Calendar!$C$5&amp;"@"&amp;56,Lists!$D:$D,0))&amp;"","")</f>
        <v/>
      </c>
      <c r="D61" s="28" t="str">
        <f aca="false">IFERROR(INDEX(Data!$D:$D,MATCH(Calendar!$C$5&amp;"@"&amp;56,Lists!$D:$D,0))&amp;"","")</f>
        <v/>
      </c>
      <c r="E61" s="28" t="str">
        <f aca="false">IFERROR(INDEX(Data!$E:$E,MATCH(Calendar!$C$5&amp;"@"&amp;56,Lists!$D:$D,0))&amp;"","")</f>
        <v/>
      </c>
      <c r="F61" s="29" t="str">
        <f aca="false">IFERROR(INDEX(Data!$F:$F,MATCH(Calendar!$C$5&amp;"@"&amp;56,Lists!$D:$D,0))&amp;"","")</f>
        <v/>
      </c>
      <c r="G61" s="29" t="str">
        <f aca="false">IFERROR(INDEX(Data!$G:$G,MATCH(Calendar!$C$5&amp;"@"&amp;56,Lists!$D:$D,0))&amp;"","")</f>
        <v/>
      </c>
      <c r="H61" s="28" t="str">
        <f aca="false">IFERROR(INDEX(Data!$H:$H,MATCH(Calendar!$C$5&amp;"@"&amp;56,Lists!$D:$D,0))&amp;"","")</f>
        <v/>
      </c>
    </row>
    <row r="62" customFormat="false" ht="15" hidden="false" customHeight="false" outlineLevel="0" collapsed="false">
      <c r="B62" s="39" t="str">
        <f aca="false">IFERROR(INDEX(Data!$A:$A,MATCH(Calendar!$C$5&amp;"@"&amp;57,Lists!$D:$D,0)),"")</f>
        <v/>
      </c>
      <c r="C62" s="28" t="str">
        <f aca="false">IFERROR(INDEX(Data!$B:$B,MATCH(Calendar!$C$5&amp;"@"&amp;57,Lists!$D:$D,0))&amp;"","")</f>
        <v/>
      </c>
      <c r="D62" s="28" t="str">
        <f aca="false">IFERROR(INDEX(Data!$D:$D,MATCH(Calendar!$C$5&amp;"@"&amp;57,Lists!$D:$D,0))&amp;"","")</f>
        <v/>
      </c>
      <c r="E62" s="28" t="str">
        <f aca="false">IFERROR(INDEX(Data!$E:$E,MATCH(Calendar!$C$5&amp;"@"&amp;57,Lists!$D:$D,0))&amp;"","")</f>
        <v/>
      </c>
      <c r="F62" s="29" t="str">
        <f aca="false">IFERROR(INDEX(Data!$F:$F,MATCH(Calendar!$C$5&amp;"@"&amp;57,Lists!$D:$D,0))&amp;"","")</f>
        <v/>
      </c>
      <c r="G62" s="29" t="str">
        <f aca="false">IFERROR(INDEX(Data!$G:$G,MATCH(Calendar!$C$5&amp;"@"&amp;57,Lists!$D:$D,0))&amp;"","")</f>
        <v/>
      </c>
      <c r="H62" s="28" t="str">
        <f aca="false">IFERROR(INDEX(Data!$H:$H,MATCH(Calendar!$C$5&amp;"@"&amp;57,Lists!$D:$D,0))&amp;"","")</f>
        <v/>
      </c>
    </row>
    <row r="63" customFormat="false" ht="15" hidden="false" customHeight="false" outlineLevel="0" collapsed="false">
      <c r="B63" s="39" t="str">
        <f aca="false">IFERROR(INDEX(Data!$A:$A,MATCH(Calendar!$C$5&amp;"@"&amp;58,Lists!$D:$D,0)),"")</f>
        <v/>
      </c>
      <c r="C63" s="28" t="str">
        <f aca="false">IFERROR(INDEX(Data!$B:$B,MATCH(Calendar!$C$5&amp;"@"&amp;58,Lists!$D:$D,0))&amp;"","")</f>
        <v/>
      </c>
      <c r="D63" s="28" t="str">
        <f aca="false">IFERROR(INDEX(Data!$D:$D,MATCH(Calendar!$C$5&amp;"@"&amp;58,Lists!$D:$D,0))&amp;"","")</f>
        <v/>
      </c>
      <c r="E63" s="28" t="str">
        <f aca="false">IFERROR(INDEX(Data!$E:$E,MATCH(Calendar!$C$5&amp;"@"&amp;58,Lists!$D:$D,0))&amp;"","")</f>
        <v/>
      </c>
      <c r="F63" s="29" t="str">
        <f aca="false">IFERROR(INDEX(Data!$F:$F,MATCH(Calendar!$C$5&amp;"@"&amp;58,Lists!$D:$D,0))&amp;"","")</f>
        <v/>
      </c>
      <c r="G63" s="29" t="str">
        <f aca="false">IFERROR(INDEX(Data!$G:$G,MATCH(Calendar!$C$5&amp;"@"&amp;58,Lists!$D:$D,0))&amp;"","")</f>
        <v/>
      </c>
      <c r="H63" s="28" t="str">
        <f aca="false">IFERROR(INDEX(Data!$H:$H,MATCH(Calendar!$C$5&amp;"@"&amp;58,Lists!$D:$D,0))&amp;"","")</f>
        <v/>
      </c>
    </row>
    <row r="64" customFormat="false" ht="15" hidden="false" customHeight="false" outlineLevel="0" collapsed="false">
      <c r="B64" s="39" t="str">
        <f aca="false">IFERROR(INDEX(Data!$A:$A,MATCH(Calendar!$C$5&amp;"@"&amp;59,Lists!$D:$D,0)),"")</f>
        <v/>
      </c>
      <c r="C64" s="28" t="str">
        <f aca="false">IFERROR(INDEX(Data!$B:$B,MATCH(Calendar!$C$5&amp;"@"&amp;59,Lists!$D:$D,0))&amp;"","")</f>
        <v/>
      </c>
      <c r="D64" s="28" t="str">
        <f aca="false">IFERROR(INDEX(Data!$D:$D,MATCH(Calendar!$C$5&amp;"@"&amp;59,Lists!$D:$D,0))&amp;"","")</f>
        <v/>
      </c>
      <c r="E64" s="28" t="str">
        <f aca="false">IFERROR(INDEX(Data!$E:$E,MATCH(Calendar!$C$5&amp;"@"&amp;59,Lists!$D:$D,0))&amp;"","")</f>
        <v/>
      </c>
      <c r="F64" s="29" t="str">
        <f aca="false">IFERROR(INDEX(Data!$F:$F,MATCH(Calendar!$C$5&amp;"@"&amp;59,Lists!$D:$D,0))&amp;"","")</f>
        <v/>
      </c>
      <c r="G64" s="29" t="str">
        <f aca="false">IFERROR(INDEX(Data!$G:$G,MATCH(Calendar!$C$5&amp;"@"&amp;59,Lists!$D:$D,0))&amp;"","")</f>
        <v/>
      </c>
      <c r="H64" s="28" t="str">
        <f aca="false">IFERROR(INDEX(Data!$H:$H,MATCH(Calendar!$C$5&amp;"@"&amp;59,Lists!$D:$D,0))&amp;"","")</f>
        <v/>
      </c>
    </row>
    <row r="65" customFormat="false" ht="15" hidden="false" customHeight="false" outlineLevel="0" collapsed="false">
      <c r="B65" s="39" t="str">
        <f aca="false">IFERROR(INDEX(Data!$A:$A,MATCH(Calendar!$C$5&amp;"@"&amp;60,Lists!$D:$D,0)),"")</f>
        <v/>
      </c>
      <c r="C65" s="28" t="str">
        <f aca="false">IFERROR(INDEX(Data!$B:$B,MATCH(Calendar!$C$5&amp;"@"&amp;60,Lists!$D:$D,0))&amp;"","")</f>
        <v/>
      </c>
      <c r="D65" s="28" t="str">
        <f aca="false">IFERROR(INDEX(Data!$D:$D,MATCH(Calendar!$C$5&amp;"@"&amp;60,Lists!$D:$D,0))&amp;"","")</f>
        <v/>
      </c>
      <c r="E65" s="28" t="str">
        <f aca="false">IFERROR(INDEX(Data!$E:$E,MATCH(Calendar!$C$5&amp;"@"&amp;60,Lists!$D:$D,0))&amp;"","")</f>
        <v/>
      </c>
      <c r="F65" s="29" t="str">
        <f aca="false">IFERROR(INDEX(Data!$F:$F,MATCH(Calendar!$C$5&amp;"@"&amp;60,Lists!$D:$D,0))&amp;"","")</f>
        <v/>
      </c>
      <c r="G65" s="29" t="str">
        <f aca="false">IFERROR(INDEX(Data!$G:$G,MATCH(Calendar!$C$5&amp;"@"&amp;60,Lists!$D:$D,0))&amp;"","")</f>
        <v/>
      </c>
      <c r="H65" s="28" t="str">
        <f aca="false">IFERROR(INDEX(Data!$H:$H,MATCH(Calendar!$C$5&amp;"@"&amp;60,Lists!$D:$D,0))&amp;"","")</f>
        <v/>
      </c>
    </row>
    <row r="66" customFormat="false" ht="15" hidden="false" customHeight="false" outlineLevel="0" collapsed="false">
      <c r="B66" s="39" t="str">
        <f aca="false">IFERROR(INDEX(Data!$A:$A,MATCH(Calendar!$C$5&amp;"@"&amp;61,Lists!$D:$D,0)),"")</f>
        <v/>
      </c>
      <c r="C66" s="28" t="str">
        <f aca="false">IFERROR(INDEX(Data!$B:$B,MATCH(Calendar!$C$5&amp;"@"&amp;61,Lists!$D:$D,0))&amp;"","")</f>
        <v/>
      </c>
      <c r="D66" s="28" t="str">
        <f aca="false">IFERROR(INDEX(Data!$D:$D,MATCH(Calendar!$C$5&amp;"@"&amp;61,Lists!$D:$D,0))&amp;"","")</f>
        <v/>
      </c>
      <c r="E66" s="28" t="str">
        <f aca="false">IFERROR(INDEX(Data!$E:$E,MATCH(Calendar!$C$5&amp;"@"&amp;61,Lists!$D:$D,0))&amp;"","")</f>
        <v/>
      </c>
      <c r="F66" s="29" t="str">
        <f aca="false">IFERROR(INDEX(Data!$F:$F,MATCH(Calendar!$C$5&amp;"@"&amp;61,Lists!$D:$D,0))&amp;"","")</f>
        <v/>
      </c>
      <c r="G66" s="29" t="str">
        <f aca="false">IFERROR(INDEX(Data!$G:$G,MATCH(Calendar!$C$5&amp;"@"&amp;61,Lists!$D:$D,0))&amp;"","")</f>
        <v/>
      </c>
      <c r="H66" s="28" t="str">
        <f aca="false">IFERROR(INDEX(Data!$H:$H,MATCH(Calendar!$C$5&amp;"@"&amp;61,Lists!$D:$D,0))&amp;"","")</f>
        <v/>
      </c>
    </row>
    <row r="67" customFormat="false" ht="15" hidden="false" customHeight="false" outlineLevel="0" collapsed="false">
      <c r="B67" s="39" t="str">
        <f aca="false">IFERROR(INDEX(Data!$A:$A,MATCH(Calendar!$C$5&amp;"@"&amp;62,Lists!$D:$D,0)),"")</f>
        <v/>
      </c>
      <c r="C67" s="28" t="str">
        <f aca="false">IFERROR(INDEX(Data!$B:$B,MATCH(Calendar!$C$5&amp;"@"&amp;62,Lists!$D:$D,0))&amp;"","")</f>
        <v/>
      </c>
      <c r="D67" s="28" t="str">
        <f aca="false">IFERROR(INDEX(Data!$D:$D,MATCH(Calendar!$C$5&amp;"@"&amp;62,Lists!$D:$D,0))&amp;"","")</f>
        <v/>
      </c>
      <c r="E67" s="28" t="str">
        <f aca="false">IFERROR(INDEX(Data!$E:$E,MATCH(Calendar!$C$5&amp;"@"&amp;62,Lists!$D:$D,0))&amp;"","")</f>
        <v/>
      </c>
      <c r="F67" s="29" t="str">
        <f aca="false">IFERROR(INDEX(Data!$F:$F,MATCH(Calendar!$C$5&amp;"@"&amp;62,Lists!$D:$D,0))&amp;"","")</f>
        <v/>
      </c>
      <c r="G67" s="29" t="str">
        <f aca="false">IFERROR(INDEX(Data!$G:$G,MATCH(Calendar!$C$5&amp;"@"&amp;62,Lists!$D:$D,0))&amp;"","")</f>
        <v/>
      </c>
      <c r="H67" s="28" t="str">
        <f aca="false">IFERROR(INDEX(Data!$H:$H,MATCH(Calendar!$C$5&amp;"@"&amp;62,Lists!$D:$D,0))&amp;"","")</f>
        <v/>
      </c>
    </row>
    <row r="68" customFormat="false" ht="15" hidden="false" customHeight="false" outlineLevel="0" collapsed="false">
      <c r="B68" s="39" t="str">
        <f aca="false">IFERROR(INDEX(Data!$A:$A,MATCH(Calendar!$C$5&amp;"@"&amp;63,Lists!$D:$D,0)),"")</f>
        <v/>
      </c>
      <c r="C68" s="28" t="str">
        <f aca="false">IFERROR(INDEX(Data!$B:$B,MATCH(Calendar!$C$5&amp;"@"&amp;63,Lists!$D:$D,0))&amp;"","")</f>
        <v/>
      </c>
      <c r="D68" s="28" t="str">
        <f aca="false">IFERROR(INDEX(Data!$D:$D,MATCH(Calendar!$C$5&amp;"@"&amp;63,Lists!$D:$D,0))&amp;"","")</f>
        <v/>
      </c>
      <c r="E68" s="28" t="str">
        <f aca="false">IFERROR(INDEX(Data!$E:$E,MATCH(Calendar!$C$5&amp;"@"&amp;63,Lists!$D:$D,0))&amp;"","")</f>
        <v/>
      </c>
      <c r="F68" s="29" t="str">
        <f aca="false">IFERROR(INDEX(Data!$F:$F,MATCH(Calendar!$C$5&amp;"@"&amp;63,Lists!$D:$D,0))&amp;"","")</f>
        <v/>
      </c>
      <c r="G68" s="29" t="str">
        <f aca="false">IFERROR(INDEX(Data!$G:$G,MATCH(Calendar!$C$5&amp;"@"&amp;63,Lists!$D:$D,0))&amp;"","")</f>
        <v/>
      </c>
      <c r="H68" s="28" t="str">
        <f aca="false">IFERROR(INDEX(Data!$H:$H,MATCH(Calendar!$C$5&amp;"@"&amp;63,Lists!$D:$D,0))&amp;"","")</f>
        <v/>
      </c>
    </row>
    <row r="69" customFormat="false" ht="15" hidden="false" customHeight="false" outlineLevel="0" collapsed="false">
      <c r="B69" s="39" t="str">
        <f aca="false">IFERROR(INDEX(Data!$A:$A,MATCH(Calendar!$C$5&amp;"@"&amp;64,Lists!$D:$D,0)),"")</f>
        <v/>
      </c>
      <c r="C69" s="28" t="str">
        <f aca="false">IFERROR(INDEX(Data!$B:$B,MATCH(Calendar!$C$5&amp;"@"&amp;64,Lists!$D:$D,0))&amp;"","")</f>
        <v/>
      </c>
      <c r="D69" s="28" t="str">
        <f aca="false">IFERROR(INDEX(Data!$D:$D,MATCH(Calendar!$C$5&amp;"@"&amp;64,Lists!$D:$D,0))&amp;"","")</f>
        <v/>
      </c>
      <c r="E69" s="28" t="str">
        <f aca="false">IFERROR(INDEX(Data!$E:$E,MATCH(Calendar!$C$5&amp;"@"&amp;64,Lists!$D:$D,0))&amp;"","")</f>
        <v/>
      </c>
      <c r="F69" s="29" t="str">
        <f aca="false">IFERROR(INDEX(Data!$F:$F,MATCH(Calendar!$C$5&amp;"@"&amp;64,Lists!$D:$D,0))&amp;"","")</f>
        <v/>
      </c>
      <c r="G69" s="29" t="str">
        <f aca="false">IFERROR(INDEX(Data!$G:$G,MATCH(Calendar!$C$5&amp;"@"&amp;64,Lists!$D:$D,0))&amp;"","")</f>
        <v/>
      </c>
      <c r="H69" s="28" t="str">
        <f aca="false">IFERROR(INDEX(Data!$H:$H,MATCH(Calendar!$C$5&amp;"@"&amp;64,Lists!$D:$D,0))&amp;"","")</f>
        <v/>
      </c>
    </row>
    <row r="70" customFormat="false" ht="15" hidden="false" customHeight="false" outlineLevel="0" collapsed="false">
      <c r="B70" s="39" t="str">
        <f aca="false">IFERROR(INDEX(Data!$A:$A,MATCH(Calendar!$C$5&amp;"@"&amp;65,Lists!$D:$D,0)),"")</f>
        <v/>
      </c>
      <c r="C70" s="28" t="str">
        <f aca="false">IFERROR(INDEX(Data!$B:$B,MATCH(Calendar!$C$5&amp;"@"&amp;65,Lists!$D:$D,0))&amp;"","")</f>
        <v/>
      </c>
      <c r="D70" s="28" t="str">
        <f aca="false">IFERROR(INDEX(Data!$D:$D,MATCH(Calendar!$C$5&amp;"@"&amp;65,Lists!$D:$D,0))&amp;"","")</f>
        <v/>
      </c>
      <c r="E70" s="28" t="str">
        <f aca="false">IFERROR(INDEX(Data!$E:$E,MATCH(Calendar!$C$5&amp;"@"&amp;65,Lists!$D:$D,0))&amp;"","")</f>
        <v/>
      </c>
      <c r="F70" s="29" t="str">
        <f aca="false">IFERROR(INDEX(Data!$F:$F,MATCH(Calendar!$C$5&amp;"@"&amp;65,Lists!$D:$D,0))&amp;"","")</f>
        <v/>
      </c>
      <c r="G70" s="29" t="str">
        <f aca="false">IFERROR(INDEX(Data!$G:$G,MATCH(Calendar!$C$5&amp;"@"&amp;65,Lists!$D:$D,0))&amp;"","")</f>
        <v/>
      </c>
      <c r="H70" s="28" t="str">
        <f aca="false">IFERROR(INDEX(Data!$H:$H,MATCH(Calendar!$C$5&amp;"@"&amp;65,Lists!$D:$D,0))&amp;"","")</f>
        <v/>
      </c>
    </row>
    <row r="71" customFormat="false" ht="15" hidden="false" customHeight="false" outlineLevel="0" collapsed="false">
      <c r="B71" s="39" t="str">
        <f aca="false">IFERROR(INDEX(Data!$A:$A,MATCH(Calendar!$C$5&amp;"@"&amp;66,Lists!$D:$D,0)),"")</f>
        <v/>
      </c>
      <c r="C71" s="28" t="str">
        <f aca="false">IFERROR(INDEX(Data!$B:$B,MATCH(Calendar!$C$5&amp;"@"&amp;66,Lists!$D:$D,0))&amp;"","")</f>
        <v/>
      </c>
      <c r="D71" s="28" t="str">
        <f aca="false">IFERROR(INDEX(Data!$D:$D,MATCH(Calendar!$C$5&amp;"@"&amp;66,Lists!$D:$D,0))&amp;"","")</f>
        <v/>
      </c>
      <c r="E71" s="28" t="str">
        <f aca="false">IFERROR(INDEX(Data!$E:$E,MATCH(Calendar!$C$5&amp;"@"&amp;66,Lists!$D:$D,0))&amp;"","")</f>
        <v/>
      </c>
      <c r="F71" s="29" t="str">
        <f aca="false">IFERROR(INDEX(Data!$F:$F,MATCH(Calendar!$C$5&amp;"@"&amp;66,Lists!$D:$D,0))&amp;"","")</f>
        <v/>
      </c>
      <c r="G71" s="29" t="str">
        <f aca="false">IFERROR(INDEX(Data!$G:$G,MATCH(Calendar!$C$5&amp;"@"&amp;66,Lists!$D:$D,0))&amp;"","")</f>
        <v/>
      </c>
      <c r="H71" s="28" t="str">
        <f aca="false">IFERROR(INDEX(Data!$H:$H,MATCH(Calendar!$C$5&amp;"@"&amp;66,Lists!$D:$D,0))&amp;"","")</f>
        <v/>
      </c>
    </row>
    <row r="72" customFormat="false" ht="15" hidden="false" customHeight="false" outlineLevel="0" collapsed="false">
      <c r="B72" s="39" t="str">
        <f aca="false">IFERROR(INDEX(Data!$A:$A,MATCH(Calendar!$C$5&amp;"@"&amp;67,Lists!$D:$D,0)),"")</f>
        <v/>
      </c>
      <c r="C72" s="28" t="str">
        <f aca="false">IFERROR(INDEX(Data!$B:$B,MATCH(Calendar!$C$5&amp;"@"&amp;67,Lists!$D:$D,0))&amp;"","")</f>
        <v/>
      </c>
      <c r="D72" s="28" t="str">
        <f aca="false">IFERROR(INDEX(Data!$D:$D,MATCH(Calendar!$C$5&amp;"@"&amp;67,Lists!$D:$D,0))&amp;"","")</f>
        <v/>
      </c>
      <c r="E72" s="28" t="str">
        <f aca="false">IFERROR(INDEX(Data!$E:$E,MATCH(Calendar!$C$5&amp;"@"&amp;67,Lists!$D:$D,0))&amp;"","")</f>
        <v/>
      </c>
      <c r="F72" s="29" t="str">
        <f aca="false">IFERROR(INDEX(Data!$F:$F,MATCH(Calendar!$C$5&amp;"@"&amp;67,Lists!$D:$D,0))&amp;"","")</f>
        <v/>
      </c>
      <c r="G72" s="29" t="str">
        <f aca="false">IFERROR(INDEX(Data!$G:$G,MATCH(Calendar!$C$5&amp;"@"&amp;67,Lists!$D:$D,0))&amp;"","")</f>
        <v/>
      </c>
      <c r="H72" s="28" t="str">
        <f aca="false">IFERROR(INDEX(Data!$H:$H,MATCH(Calendar!$C$5&amp;"@"&amp;67,Lists!$D:$D,0))&amp;"","")</f>
        <v/>
      </c>
    </row>
    <row r="73" customFormat="false" ht="15" hidden="false" customHeight="false" outlineLevel="0" collapsed="false">
      <c r="B73" s="39" t="str">
        <f aca="false">IFERROR(INDEX(Data!$A:$A,MATCH(Calendar!$C$5&amp;"@"&amp;68,Lists!$D:$D,0)),"")</f>
        <v/>
      </c>
      <c r="C73" s="28" t="str">
        <f aca="false">IFERROR(INDEX(Data!$B:$B,MATCH(Calendar!$C$5&amp;"@"&amp;68,Lists!$D:$D,0))&amp;"","")</f>
        <v/>
      </c>
      <c r="D73" s="28" t="str">
        <f aca="false">IFERROR(INDEX(Data!$D:$D,MATCH(Calendar!$C$5&amp;"@"&amp;68,Lists!$D:$D,0))&amp;"","")</f>
        <v/>
      </c>
      <c r="E73" s="28" t="str">
        <f aca="false">IFERROR(INDEX(Data!$E:$E,MATCH(Calendar!$C$5&amp;"@"&amp;68,Lists!$D:$D,0))&amp;"","")</f>
        <v/>
      </c>
      <c r="F73" s="29" t="str">
        <f aca="false">IFERROR(INDEX(Data!$F:$F,MATCH(Calendar!$C$5&amp;"@"&amp;68,Lists!$D:$D,0))&amp;"","")</f>
        <v/>
      </c>
      <c r="G73" s="29" t="str">
        <f aca="false">IFERROR(INDEX(Data!$G:$G,MATCH(Calendar!$C$5&amp;"@"&amp;68,Lists!$D:$D,0))&amp;"","")</f>
        <v/>
      </c>
      <c r="H73" s="28" t="str">
        <f aca="false">IFERROR(INDEX(Data!$H:$H,MATCH(Calendar!$C$5&amp;"@"&amp;68,Lists!$D:$D,0))&amp;"","")</f>
        <v/>
      </c>
    </row>
    <row r="74" customFormat="false" ht="15" hidden="false" customHeight="false" outlineLevel="0" collapsed="false">
      <c r="B74" s="39" t="str">
        <f aca="false">IFERROR(INDEX(Data!$A:$A,MATCH(Calendar!$C$5&amp;"@"&amp;69,Lists!$D:$D,0)),"")</f>
        <v/>
      </c>
      <c r="C74" s="28" t="str">
        <f aca="false">IFERROR(INDEX(Data!$B:$B,MATCH(Calendar!$C$5&amp;"@"&amp;69,Lists!$D:$D,0))&amp;"","")</f>
        <v/>
      </c>
      <c r="D74" s="28" t="str">
        <f aca="false">IFERROR(INDEX(Data!$D:$D,MATCH(Calendar!$C$5&amp;"@"&amp;69,Lists!$D:$D,0))&amp;"","")</f>
        <v/>
      </c>
      <c r="E74" s="28" t="str">
        <f aca="false">IFERROR(INDEX(Data!$E:$E,MATCH(Calendar!$C$5&amp;"@"&amp;69,Lists!$D:$D,0))&amp;"","")</f>
        <v/>
      </c>
      <c r="F74" s="29" t="str">
        <f aca="false">IFERROR(INDEX(Data!$F:$F,MATCH(Calendar!$C$5&amp;"@"&amp;69,Lists!$D:$D,0))&amp;"","")</f>
        <v/>
      </c>
      <c r="G74" s="29" t="str">
        <f aca="false">IFERROR(INDEX(Data!$G:$G,MATCH(Calendar!$C$5&amp;"@"&amp;69,Lists!$D:$D,0))&amp;"","")</f>
        <v/>
      </c>
      <c r="H74" s="28" t="str">
        <f aca="false">IFERROR(INDEX(Data!$H:$H,MATCH(Calendar!$C$5&amp;"@"&amp;69,Lists!$D:$D,0))&amp;"","")</f>
        <v/>
      </c>
    </row>
    <row r="75" customFormat="false" ht="15" hidden="false" customHeight="false" outlineLevel="0" collapsed="false">
      <c r="B75" s="39" t="str">
        <f aca="false">IFERROR(INDEX(Data!$A:$A,MATCH(Calendar!$C$5&amp;"@"&amp;70,Lists!$D:$D,0)),"")</f>
        <v/>
      </c>
      <c r="C75" s="28" t="str">
        <f aca="false">IFERROR(INDEX(Data!$B:$B,MATCH(Calendar!$C$5&amp;"@"&amp;70,Lists!$D:$D,0))&amp;"","")</f>
        <v/>
      </c>
      <c r="D75" s="28" t="str">
        <f aca="false">IFERROR(INDEX(Data!$D:$D,MATCH(Calendar!$C$5&amp;"@"&amp;70,Lists!$D:$D,0))&amp;"","")</f>
        <v/>
      </c>
      <c r="E75" s="28" t="str">
        <f aca="false">IFERROR(INDEX(Data!$E:$E,MATCH(Calendar!$C$5&amp;"@"&amp;70,Lists!$D:$D,0))&amp;"","")</f>
        <v/>
      </c>
      <c r="F75" s="29" t="str">
        <f aca="false">IFERROR(INDEX(Data!$F:$F,MATCH(Calendar!$C$5&amp;"@"&amp;70,Lists!$D:$D,0))&amp;"","")</f>
        <v/>
      </c>
      <c r="G75" s="29" t="str">
        <f aca="false">IFERROR(INDEX(Data!$G:$G,MATCH(Calendar!$C$5&amp;"@"&amp;70,Lists!$D:$D,0))&amp;"","")</f>
        <v/>
      </c>
      <c r="H75" s="28" t="str">
        <f aca="false">IFERROR(INDEX(Data!$H:$H,MATCH(Calendar!$C$5&amp;"@"&amp;70,Lists!$D:$D,0))&amp;"","")</f>
        <v/>
      </c>
    </row>
  </sheetData>
  <mergeCells count="1">
    <mergeCell ref="B1:H1"/>
  </mergeCells>
  <conditionalFormatting sqref="B6:H75">
    <cfRule type="expression" priority="2" aboveAverage="0" equalAverage="0" bottom="0" percent="0" rank="0" text="" dxfId="8">
      <formula>$H6="Projected"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&amp;K565a6eAAC Tax Calendar 2026 · Alcala Abellar Chan &amp;&amp; Co., CPAs&amp;R&amp;7 &amp;K565a6eCompiled 23 August 2026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4" style="0" width="22"/>
  </cols>
  <sheetData>
    <row r="1" customFormat="false" ht="15" hidden="false" customHeight="false" outlineLevel="0" collapsed="false">
      <c r="A1" s="40" t="s">
        <v>33</v>
      </c>
      <c r="C1" s="19" t="s">
        <v>409</v>
      </c>
    </row>
    <row r="2" customFormat="false" ht="15" hidden="false" customHeight="false" outlineLevel="0" collapsed="false">
      <c r="A2" s="40" t="s">
        <v>140</v>
      </c>
      <c r="D2" s="40" t="str">
        <f aca="false">Data!$C2&amp;"@"&amp;COUNTIF(Data!$C$2:$C2,Data!$C2)</f>
        <v>January@1</v>
      </c>
    </row>
    <row r="3" customFormat="false" ht="15" hidden="false" customHeight="false" outlineLevel="0" collapsed="false">
      <c r="A3" s="40" t="s">
        <v>168</v>
      </c>
      <c r="D3" s="40" t="str">
        <f aca="false">Data!$C3&amp;"@"&amp;COUNTIF(Data!$C$2:$C3,Data!$C3)</f>
        <v>January@2</v>
      </c>
    </row>
    <row r="4" customFormat="false" ht="15" hidden="false" customHeight="false" outlineLevel="0" collapsed="false">
      <c r="A4" s="40" t="s">
        <v>198</v>
      </c>
      <c r="D4" s="40" t="str">
        <f aca="false">Data!$C4&amp;"@"&amp;COUNTIF(Data!$C$2:$C4,Data!$C4)</f>
        <v>January@3</v>
      </c>
    </row>
    <row r="5" customFormat="false" ht="15" hidden="false" customHeight="false" outlineLevel="0" collapsed="false">
      <c r="A5" s="40" t="s">
        <v>226</v>
      </c>
      <c r="D5" s="40" t="str">
        <f aca="false">Data!$C5&amp;"@"&amp;COUNTIF(Data!$C$2:$C5,Data!$C5)</f>
        <v>January@4</v>
      </c>
    </row>
    <row r="6" customFormat="false" ht="15" hidden="false" customHeight="false" outlineLevel="0" collapsed="false">
      <c r="A6" s="40" t="s">
        <v>250</v>
      </c>
      <c r="D6" s="40" t="str">
        <f aca="false">Data!$C6&amp;"@"&amp;COUNTIF(Data!$C$2:$C6,Data!$C6)</f>
        <v>January@5</v>
      </c>
    </row>
    <row r="7" customFormat="false" ht="15" hidden="false" customHeight="false" outlineLevel="0" collapsed="false">
      <c r="A7" s="40" t="s">
        <v>271</v>
      </c>
      <c r="D7" s="40" t="str">
        <f aca="false">Data!$C7&amp;"@"&amp;COUNTIF(Data!$C$2:$C7,Data!$C7)</f>
        <v>January@6</v>
      </c>
    </row>
    <row r="8" customFormat="false" ht="15" hidden="false" customHeight="false" outlineLevel="0" collapsed="false">
      <c r="A8" s="40" t="s">
        <v>301</v>
      </c>
      <c r="D8" s="40" t="str">
        <f aca="false">Data!$C8&amp;"@"&amp;COUNTIF(Data!$C$2:$C8,Data!$C8)</f>
        <v>January@7</v>
      </c>
    </row>
    <row r="9" customFormat="false" ht="15" hidden="false" customHeight="false" outlineLevel="0" collapsed="false">
      <c r="A9" s="40" t="s">
        <v>317</v>
      </c>
      <c r="D9" s="40" t="str">
        <f aca="false">Data!$C9&amp;"@"&amp;COUNTIF(Data!$C$2:$C9,Data!$C9)</f>
        <v>January@8</v>
      </c>
    </row>
    <row r="10" customFormat="false" ht="15" hidden="false" customHeight="false" outlineLevel="0" collapsed="false">
      <c r="A10" s="40" t="s">
        <v>341</v>
      </c>
      <c r="D10" s="40" t="str">
        <f aca="false">Data!$C10&amp;"@"&amp;COUNTIF(Data!$C$2:$C10,Data!$C10)</f>
        <v>January@9</v>
      </c>
    </row>
    <row r="11" customFormat="false" ht="15" hidden="false" customHeight="false" outlineLevel="0" collapsed="false">
      <c r="A11" s="40" t="s">
        <v>359</v>
      </c>
      <c r="D11" s="40" t="str">
        <f aca="false">Data!$C11&amp;"@"&amp;COUNTIF(Data!$C$2:$C11,Data!$C11)</f>
        <v>January@10</v>
      </c>
    </row>
    <row r="12" customFormat="false" ht="15" hidden="false" customHeight="false" outlineLevel="0" collapsed="false">
      <c r="A12" s="40" t="s">
        <v>374</v>
      </c>
      <c r="D12" s="40" t="str">
        <f aca="false">Data!$C12&amp;"@"&amp;COUNTIF(Data!$C$2:$C12,Data!$C12)</f>
        <v>January@11</v>
      </c>
    </row>
    <row r="13" customFormat="false" ht="15" hidden="false" customHeight="false" outlineLevel="0" collapsed="false">
      <c r="D13" s="40" t="str">
        <f aca="false">Data!$C13&amp;"@"&amp;COUNTIF(Data!$C$2:$C13,Data!$C13)</f>
        <v>January@12</v>
      </c>
    </row>
    <row r="14" customFormat="false" ht="15" hidden="false" customHeight="false" outlineLevel="0" collapsed="false">
      <c r="D14" s="40" t="str">
        <f aca="false">Data!$C14&amp;"@"&amp;COUNTIF(Data!$C$2:$C14,Data!$C14)</f>
        <v>January@13</v>
      </c>
    </row>
    <row r="15" customFormat="false" ht="15" hidden="false" customHeight="false" outlineLevel="0" collapsed="false">
      <c r="D15" s="40" t="str">
        <f aca="false">Data!$C15&amp;"@"&amp;COUNTIF(Data!$C$2:$C15,Data!$C15)</f>
        <v>January@14</v>
      </c>
    </row>
    <row r="16" customFormat="false" ht="15" hidden="false" customHeight="false" outlineLevel="0" collapsed="false">
      <c r="D16" s="40" t="str">
        <f aca="false">Data!$C16&amp;"@"&amp;COUNTIF(Data!$C$2:$C16,Data!$C16)</f>
        <v>January@15</v>
      </c>
    </row>
    <row r="17" customFormat="false" ht="15" hidden="false" customHeight="false" outlineLevel="0" collapsed="false">
      <c r="D17" s="40" t="str">
        <f aca="false">Data!$C17&amp;"@"&amp;COUNTIF(Data!$C$2:$C17,Data!$C17)</f>
        <v>January@16</v>
      </c>
    </row>
    <row r="18" customFormat="false" ht="15" hidden="false" customHeight="false" outlineLevel="0" collapsed="false">
      <c r="D18" s="40" t="str">
        <f aca="false">Data!$C18&amp;"@"&amp;COUNTIF(Data!$C$2:$C18,Data!$C18)</f>
        <v>January@17</v>
      </c>
    </row>
    <row r="19" customFormat="false" ht="15" hidden="false" customHeight="false" outlineLevel="0" collapsed="false">
      <c r="D19" s="40" t="str">
        <f aca="false">Data!$C19&amp;"@"&amp;COUNTIF(Data!$C$2:$C19,Data!$C19)</f>
        <v>January@18</v>
      </c>
    </row>
    <row r="20" customFormat="false" ht="15" hidden="false" customHeight="false" outlineLevel="0" collapsed="false">
      <c r="D20" s="40" t="str">
        <f aca="false">Data!$C20&amp;"@"&amp;COUNTIF(Data!$C$2:$C20,Data!$C20)</f>
        <v>January@19</v>
      </c>
    </row>
    <row r="21" customFormat="false" ht="15" hidden="false" customHeight="false" outlineLevel="0" collapsed="false">
      <c r="D21" s="40" t="str">
        <f aca="false">Data!$C21&amp;"@"&amp;COUNTIF(Data!$C$2:$C21,Data!$C21)</f>
        <v>January@20</v>
      </c>
    </row>
    <row r="22" customFormat="false" ht="15" hidden="false" customHeight="false" outlineLevel="0" collapsed="false">
      <c r="D22" s="40" t="str">
        <f aca="false">Data!$C22&amp;"@"&amp;COUNTIF(Data!$C$2:$C22,Data!$C22)</f>
        <v>January@21</v>
      </c>
    </row>
    <row r="23" customFormat="false" ht="15" hidden="false" customHeight="false" outlineLevel="0" collapsed="false">
      <c r="D23" s="40" t="str">
        <f aca="false">Data!$C23&amp;"@"&amp;COUNTIF(Data!$C$2:$C23,Data!$C23)</f>
        <v>January@22</v>
      </c>
    </row>
    <row r="24" customFormat="false" ht="15" hidden="false" customHeight="false" outlineLevel="0" collapsed="false">
      <c r="D24" s="40" t="str">
        <f aca="false">Data!$C24&amp;"@"&amp;COUNTIF(Data!$C$2:$C24,Data!$C24)</f>
        <v>January@23</v>
      </c>
    </row>
    <row r="25" customFormat="false" ht="15" hidden="false" customHeight="false" outlineLevel="0" collapsed="false">
      <c r="D25" s="40" t="str">
        <f aca="false">Data!$C25&amp;"@"&amp;COUNTIF(Data!$C$2:$C25,Data!$C25)</f>
        <v>January@24</v>
      </c>
    </row>
    <row r="26" customFormat="false" ht="15" hidden="false" customHeight="false" outlineLevel="0" collapsed="false">
      <c r="D26" s="40" t="str">
        <f aca="false">Data!$C26&amp;"@"&amp;COUNTIF(Data!$C$2:$C26,Data!$C26)</f>
        <v>January@25</v>
      </c>
    </row>
    <row r="27" customFormat="false" ht="15" hidden="false" customHeight="false" outlineLevel="0" collapsed="false">
      <c r="D27" s="40" t="str">
        <f aca="false">Data!$C27&amp;"@"&amp;COUNTIF(Data!$C$2:$C27,Data!$C27)</f>
        <v>January@26</v>
      </c>
    </row>
    <row r="28" customFormat="false" ht="15" hidden="false" customHeight="false" outlineLevel="0" collapsed="false">
      <c r="D28" s="40" t="str">
        <f aca="false">Data!$C28&amp;"@"&amp;COUNTIF(Data!$C$2:$C28,Data!$C28)</f>
        <v>January@27</v>
      </c>
    </row>
    <row r="29" customFormat="false" ht="15" hidden="false" customHeight="false" outlineLevel="0" collapsed="false">
      <c r="D29" s="40" t="str">
        <f aca="false">Data!$C29&amp;"@"&amp;COUNTIF(Data!$C$2:$C29,Data!$C29)</f>
        <v>January@28</v>
      </c>
    </row>
    <row r="30" customFormat="false" ht="15" hidden="false" customHeight="false" outlineLevel="0" collapsed="false">
      <c r="D30" s="40" t="str">
        <f aca="false">Data!$C30&amp;"@"&amp;COUNTIF(Data!$C$2:$C30,Data!$C30)</f>
        <v>January@29</v>
      </c>
    </row>
    <row r="31" customFormat="false" ht="15" hidden="false" customHeight="false" outlineLevel="0" collapsed="false">
      <c r="D31" s="40" t="str">
        <f aca="false">Data!$C31&amp;"@"&amp;COUNTIF(Data!$C$2:$C31,Data!$C31)</f>
        <v>January@30</v>
      </c>
    </row>
    <row r="32" customFormat="false" ht="15" hidden="false" customHeight="false" outlineLevel="0" collapsed="false">
      <c r="D32" s="40" t="str">
        <f aca="false">Data!$C32&amp;"@"&amp;COUNTIF(Data!$C$2:$C32,Data!$C32)</f>
        <v>January@31</v>
      </c>
    </row>
    <row r="33" customFormat="false" ht="15" hidden="false" customHeight="false" outlineLevel="0" collapsed="false">
      <c r="D33" s="40" t="str">
        <f aca="false">Data!$C33&amp;"@"&amp;COUNTIF(Data!$C$2:$C33,Data!$C33)</f>
        <v>January@32</v>
      </c>
    </row>
    <row r="34" customFormat="false" ht="15" hidden="false" customHeight="false" outlineLevel="0" collapsed="false">
      <c r="D34" s="40" t="str">
        <f aca="false">Data!$C34&amp;"@"&amp;COUNTIF(Data!$C$2:$C34,Data!$C34)</f>
        <v>January@33</v>
      </c>
    </row>
    <row r="35" customFormat="false" ht="15" hidden="false" customHeight="false" outlineLevel="0" collapsed="false">
      <c r="D35" s="40" t="str">
        <f aca="false">Data!$C35&amp;"@"&amp;COUNTIF(Data!$C$2:$C35,Data!$C35)</f>
        <v>January@34</v>
      </c>
    </row>
    <row r="36" customFormat="false" ht="15" hidden="false" customHeight="false" outlineLevel="0" collapsed="false">
      <c r="D36" s="40" t="str">
        <f aca="false">Data!$C36&amp;"@"&amp;COUNTIF(Data!$C$2:$C36,Data!$C36)</f>
        <v>January@35</v>
      </c>
    </row>
    <row r="37" customFormat="false" ht="15" hidden="false" customHeight="false" outlineLevel="0" collapsed="false">
      <c r="D37" s="40" t="str">
        <f aca="false">Data!$C37&amp;"@"&amp;COUNTIF(Data!$C$2:$C37,Data!$C37)</f>
        <v>January@36</v>
      </c>
    </row>
    <row r="38" customFormat="false" ht="15" hidden="false" customHeight="false" outlineLevel="0" collapsed="false">
      <c r="D38" s="40" t="str">
        <f aca="false">Data!$C38&amp;"@"&amp;COUNTIF(Data!$C$2:$C38,Data!$C38)</f>
        <v>January@37</v>
      </c>
    </row>
    <row r="39" customFormat="false" ht="15" hidden="false" customHeight="false" outlineLevel="0" collapsed="false">
      <c r="D39" s="40" t="str">
        <f aca="false">Data!$C39&amp;"@"&amp;COUNTIF(Data!$C$2:$C39,Data!$C39)</f>
        <v>January@38</v>
      </c>
    </row>
    <row r="40" customFormat="false" ht="15" hidden="false" customHeight="false" outlineLevel="0" collapsed="false">
      <c r="D40" s="40" t="str">
        <f aca="false">Data!$C40&amp;"@"&amp;COUNTIF(Data!$C$2:$C40,Data!$C40)</f>
        <v>January@39</v>
      </c>
    </row>
    <row r="41" customFormat="false" ht="15" hidden="false" customHeight="false" outlineLevel="0" collapsed="false">
      <c r="D41" s="40" t="str">
        <f aca="false">Data!$C41&amp;"@"&amp;COUNTIF(Data!$C$2:$C41,Data!$C41)</f>
        <v>January@40</v>
      </c>
    </row>
    <row r="42" customFormat="false" ht="15" hidden="false" customHeight="false" outlineLevel="0" collapsed="false">
      <c r="D42" s="40" t="str">
        <f aca="false">Data!$C42&amp;"@"&amp;COUNTIF(Data!$C$2:$C42,Data!$C42)</f>
        <v>January@41</v>
      </c>
    </row>
    <row r="43" customFormat="false" ht="15" hidden="false" customHeight="false" outlineLevel="0" collapsed="false">
      <c r="D43" s="40" t="str">
        <f aca="false">Data!$C43&amp;"@"&amp;COUNTIF(Data!$C$2:$C43,Data!$C43)</f>
        <v>January@42</v>
      </c>
    </row>
    <row r="44" customFormat="false" ht="15" hidden="false" customHeight="false" outlineLevel="0" collapsed="false">
      <c r="D44" s="40" t="str">
        <f aca="false">Data!$C44&amp;"@"&amp;COUNTIF(Data!$C$2:$C44,Data!$C44)</f>
        <v>January@43</v>
      </c>
    </row>
    <row r="45" customFormat="false" ht="15" hidden="false" customHeight="false" outlineLevel="0" collapsed="false">
      <c r="D45" s="40" t="str">
        <f aca="false">Data!$C45&amp;"@"&amp;COUNTIF(Data!$C$2:$C45,Data!$C45)</f>
        <v>January@44</v>
      </c>
    </row>
    <row r="46" customFormat="false" ht="15" hidden="false" customHeight="false" outlineLevel="0" collapsed="false">
      <c r="D46" s="40" t="str">
        <f aca="false">Data!$C46&amp;"@"&amp;COUNTIF(Data!$C$2:$C46,Data!$C46)</f>
        <v>January@45</v>
      </c>
    </row>
    <row r="47" customFormat="false" ht="15" hidden="false" customHeight="false" outlineLevel="0" collapsed="false">
      <c r="D47" s="40" t="str">
        <f aca="false">Data!$C47&amp;"@"&amp;COUNTIF(Data!$C$2:$C47,Data!$C47)</f>
        <v>January@46</v>
      </c>
    </row>
    <row r="48" customFormat="false" ht="15" hidden="false" customHeight="false" outlineLevel="0" collapsed="false">
      <c r="D48" s="40" t="str">
        <f aca="false">Data!$C48&amp;"@"&amp;COUNTIF(Data!$C$2:$C48,Data!$C48)</f>
        <v>January@47</v>
      </c>
    </row>
    <row r="49" customFormat="false" ht="15" hidden="false" customHeight="false" outlineLevel="0" collapsed="false">
      <c r="D49" s="40" t="str">
        <f aca="false">Data!$C49&amp;"@"&amp;COUNTIF(Data!$C$2:$C49,Data!$C49)</f>
        <v>January@48</v>
      </c>
    </row>
    <row r="50" customFormat="false" ht="15" hidden="false" customHeight="false" outlineLevel="0" collapsed="false">
      <c r="D50" s="40" t="str">
        <f aca="false">Data!$C50&amp;"@"&amp;COUNTIF(Data!$C$2:$C50,Data!$C50)</f>
        <v>January@49</v>
      </c>
    </row>
    <row r="51" customFormat="false" ht="15" hidden="false" customHeight="false" outlineLevel="0" collapsed="false">
      <c r="D51" s="40" t="str">
        <f aca="false">Data!$C51&amp;"@"&amp;COUNTIF(Data!$C$2:$C51,Data!$C51)</f>
        <v>January@50</v>
      </c>
    </row>
    <row r="52" customFormat="false" ht="15" hidden="false" customHeight="false" outlineLevel="0" collapsed="false">
      <c r="D52" s="40" t="str">
        <f aca="false">Data!$C52&amp;"@"&amp;COUNTIF(Data!$C$2:$C52,Data!$C52)</f>
        <v>January@51</v>
      </c>
    </row>
    <row r="53" customFormat="false" ht="15" hidden="false" customHeight="false" outlineLevel="0" collapsed="false">
      <c r="D53" s="40" t="str">
        <f aca="false">Data!$C53&amp;"@"&amp;COUNTIF(Data!$C$2:$C53,Data!$C53)</f>
        <v>January@52</v>
      </c>
    </row>
    <row r="54" customFormat="false" ht="15" hidden="false" customHeight="false" outlineLevel="0" collapsed="false">
      <c r="D54" s="40" t="str">
        <f aca="false">Data!$C54&amp;"@"&amp;COUNTIF(Data!$C$2:$C54,Data!$C54)</f>
        <v>January@53</v>
      </c>
    </row>
    <row r="55" customFormat="false" ht="15" hidden="false" customHeight="false" outlineLevel="0" collapsed="false">
      <c r="D55" s="40" t="str">
        <f aca="false">Data!$C55&amp;"@"&amp;COUNTIF(Data!$C$2:$C55,Data!$C55)</f>
        <v>January@54</v>
      </c>
    </row>
    <row r="56" customFormat="false" ht="15" hidden="false" customHeight="false" outlineLevel="0" collapsed="false">
      <c r="D56" s="40" t="str">
        <f aca="false">Data!$C56&amp;"@"&amp;COUNTIF(Data!$C$2:$C56,Data!$C56)</f>
        <v>January@55</v>
      </c>
    </row>
    <row r="57" customFormat="false" ht="15" hidden="false" customHeight="false" outlineLevel="0" collapsed="false">
      <c r="D57" s="40" t="str">
        <f aca="false">Data!$C57&amp;"@"&amp;COUNTIF(Data!$C$2:$C57,Data!$C57)</f>
        <v>January@56</v>
      </c>
    </row>
    <row r="58" customFormat="false" ht="15" hidden="false" customHeight="false" outlineLevel="0" collapsed="false">
      <c r="D58" s="40" t="str">
        <f aca="false">Data!$C58&amp;"@"&amp;COUNTIF(Data!$C$2:$C58,Data!$C58)</f>
        <v>January@57</v>
      </c>
    </row>
    <row r="59" customFormat="false" ht="15" hidden="false" customHeight="false" outlineLevel="0" collapsed="false">
      <c r="D59" s="40" t="str">
        <f aca="false">Data!$C59&amp;"@"&amp;COUNTIF(Data!$C$2:$C59,Data!$C59)</f>
        <v>January@58</v>
      </c>
    </row>
    <row r="60" customFormat="false" ht="15" hidden="false" customHeight="false" outlineLevel="0" collapsed="false">
      <c r="D60" s="40" t="str">
        <f aca="false">Data!$C60&amp;"@"&amp;COUNTIF(Data!$C$2:$C60,Data!$C60)</f>
        <v>January@59</v>
      </c>
    </row>
    <row r="61" customFormat="false" ht="15" hidden="false" customHeight="false" outlineLevel="0" collapsed="false">
      <c r="D61" s="40" t="str">
        <f aca="false">Data!$C61&amp;"@"&amp;COUNTIF(Data!$C$2:$C61,Data!$C61)</f>
        <v>February@1</v>
      </c>
    </row>
    <row r="62" customFormat="false" ht="15" hidden="false" customHeight="false" outlineLevel="0" collapsed="false">
      <c r="D62" s="40" t="str">
        <f aca="false">Data!$C62&amp;"@"&amp;COUNTIF(Data!$C$2:$C62,Data!$C62)</f>
        <v>February@2</v>
      </c>
    </row>
    <row r="63" customFormat="false" ht="15" hidden="false" customHeight="false" outlineLevel="0" collapsed="false">
      <c r="D63" s="40" t="str">
        <f aca="false">Data!$C63&amp;"@"&amp;COUNTIF(Data!$C$2:$C63,Data!$C63)</f>
        <v>February@3</v>
      </c>
    </row>
    <row r="64" customFormat="false" ht="15" hidden="false" customHeight="false" outlineLevel="0" collapsed="false">
      <c r="D64" s="40" t="str">
        <f aca="false">Data!$C64&amp;"@"&amp;COUNTIF(Data!$C$2:$C64,Data!$C64)</f>
        <v>February@4</v>
      </c>
    </row>
    <row r="65" customFormat="false" ht="15" hidden="false" customHeight="false" outlineLevel="0" collapsed="false">
      <c r="D65" s="40" t="str">
        <f aca="false">Data!$C65&amp;"@"&amp;COUNTIF(Data!$C$2:$C65,Data!$C65)</f>
        <v>February@5</v>
      </c>
    </row>
    <row r="66" customFormat="false" ht="15" hidden="false" customHeight="false" outlineLevel="0" collapsed="false">
      <c r="D66" s="40" t="str">
        <f aca="false">Data!$C66&amp;"@"&amp;COUNTIF(Data!$C$2:$C66,Data!$C66)</f>
        <v>February@6</v>
      </c>
    </row>
    <row r="67" customFormat="false" ht="15" hidden="false" customHeight="false" outlineLevel="0" collapsed="false">
      <c r="D67" s="40" t="str">
        <f aca="false">Data!$C67&amp;"@"&amp;COUNTIF(Data!$C$2:$C67,Data!$C67)</f>
        <v>February@7</v>
      </c>
    </row>
    <row r="68" customFormat="false" ht="15" hidden="false" customHeight="false" outlineLevel="0" collapsed="false">
      <c r="D68" s="40" t="str">
        <f aca="false">Data!$C68&amp;"@"&amp;COUNTIF(Data!$C$2:$C68,Data!$C68)</f>
        <v>February@8</v>
      </c>
    </row>
    <row r="69" customFormat="false" ht="15" hidden="false" customHeight="false" outlineLevel="0" collapsed="false">
      <c r="D69" s="40" t="str">
        <f aca="false">Data!$C69&amp;"@"&amp;COUNTIF(Data!$C$2:$C69,Data!$C69)</f>
        <v>February@9</v>
      </c>
    </row>
    <row r="70" customFormat="false" ht="15" hidden="false" customHeight="false" outlineLevel="0" collapsed="false">
      <c r="D70" s="40" t="str">
        <f aca="false">Data!$C70&amp;"@"&amp;COUNTIF(Data!$C$2:$C70,Data!$C70)</f>
        <v>February@10</v>
      </c>
    </row>
    <row r="71" customFormat="false" ht="15" hidden="false" customHeight="false" outlineLevel="0" collapsed="false">
      <c r="D71" s="40" t="str">
        <f aca="false">Data!$C71&amp;"@"&amp;COUNTIF(Data!$C$2:$C71,Data!$C71)</f>
        <v>February@11</v>
      </c>
    </row>
    <row r="72" customFormat="false" ht="15" hidden="false" customHeight="false" outlineLevel="0" collapsed="false">
      <c r="D72" s="40" t="str">
        <f aca="false">Data!$C72&amp;"@"&amp;COUNTIF(Data!$C$2:$C72,Data!$C72)</f>
        <v>February@12</v>
      </c>
    </row>
    <row r="73" customFormat="false" ht="15" hidden="false" customHeight="false" outlineLevel="0" collapsed="false">
      <c r="D73" s="40" t="str">
        <f aca="false">Data!$C73&amp;"@"&amp;COUNTIF(Data!$C$2:$C73,Data!$C73)</f>
        <v>February@13</v>
      </c>
    </row>
    <row r="74" customFormat="false" ht="15" hidden="false" customHeight="false" outlineLevel="0" collapsed="false">
      <c r="D74" s="40" t="str">
        <f aca="false">Data!$C74&amp;"@"&amp;COUNTIF(Data!$C$2:$C74,Data!$C74)</f>
        <v>February@14</v>
      </c>
    </row>
    <row r="75" customFormat="false" ht="15" hidden="false" customHeight="false" outlineLevel="0" collapsed="false">
      <c r="D75" s="40" t="str">
        <f aca="false">Data!$C75&amp;"@"&amp;COUNTIF(Data!$C$2:$C75,Data!$C75)</f>
        <v>February@15</v>
      </c>
    </row>
    <row r="76" customFormat="false" ht="15" hidden="false" customHeight="false" outlineLevel="0" collapsed="false">
      <c r="D76" s="40" t="str">
        <f aca="false">Data!$C76&amp;"@"&amp;COUNTIF(Data!$C$2:$C76,Data!$C76)</f>
        <v>February@16</v>
      </c>
    </row>
    <row r="77" customFormat="false" ht="15" hidden="false" customHeight="false" outlineLevel="0" collapsed="false">
      <c r="D77" s="40" t="str">
        <f aca="false">Data!$C77&amp;"@"&amp;COUNTIF(Data!$C$2:$C77,Data!$C77)</f>
        <v>February@17</v>
      </c>
    </row>
    <row r="78" customFormat="false" ht="15" hidden="false" customHeight="false" outlineLevel="0" collapsed="false">
      <c r="D78" s="40" t="str">
        <f aca="false">Data!$C78&amp;"@"&amp;COUNTIF(Data!$C$2:$C78,Data!$C78)</f>
        <v>February@18</v>
      </c>
    </row>
    <row r="79" customFormat="false" ht="15" hidden="false" customHeight="false" outlineLevel="0" collapsed="false">
      <c r="D79" s="40" t="str">
        <f aca="false">Data!$C79&amp;"@"&amp;COUNTIF(Data!$C$2:$C79,Data!$C79)</f>
        <v>February@19</v>
      </c>
    </row>
    <row r="80" customFormat="false" ht="15" hidden="false" customHeight="false" outlineLevel="0" collapsed="false">
      <c r="D80" s="40" t="str">
        <f aca="false">Data!$C80&amp;"@"&amp;COUNTIF(Data!$C$2:$C80,Data!$C80)</f>
        <v>February@20</v>
      </c>
    </row>
    <row r="81" customFormat="false" ht="15" hidden="false" customHeight="false" outlineLevel="0" collapsed="false">
      <c r="D81" s="40" t="str">
        <f aca="false">Data!$C81&amp;"@"&amp;COUNTIF(Data!$C$2:$C81,Data!$C81)</f>
        <v>February@21</v>
      </c>
    </row>
    <row r="82" customFormat="false" ht="15" hidden="false" customHeight="false" outlineLevel="0" collapsed="false">
      <c r="D82" s="40" t="str">
        <f aca="false">Data!$C82&amp;"@"&amp;COUNTIF(Data!$C$2:$C82,Data!$C82)</f>
        <v>February@22</v>
      </c>
    </row>
    <row r="83" customFormat="false" ht="15" hidden="false" customHeight="false" outlineLevel="0" collapsed="false">
      <c r="D83" s="40" t="str">
        <f aca="false">Data!$C83&amp;"@"&amp;COUNTIF(Data!$C$2:$C83,Data!$C83)</f>
        <v>February@23</v>
      </c>
    </row>
    <row r="84" customFormat="false" ht="15" hidden="false" customHeight="false" outlineLevel="0" collapsed="false">
      <c r="D84" s="40" t="str">
        <f aca="false">Data!$C84&amp;"@"&amp;COUNTIF(Data!$C$2:$C84,Data!$C84)</f>
        <v>February@24</v>
      </c>
    </row>
    <row r="85" customFormat="false" ht="15" hidden="false" customHeight="false" outlineLevel="0" collapsed="false">
      <c r="D85" s="40" t="str">
        <f aca="false">Data!$C85&amp;"@"&amp;COUNTIF(Data!$C$2:$C85,Data!$C85)</f>
        <v>February@25</v>
      </c>
    </row>
    <row r="86" customFormat="false" ht="15" hidden="false" customHeight="false" outlineLevel="0" collapsed="false">
      <c r="D86" s="40" t="str">
        <f aca="false">Data!$C86&amp;"@"&amp;COUNTIF(Data!$C$2:$C86,Data!$C86)</f>
        <v>February@26</v>
      </c>
    </row>
    <row r="87" customFormat="false" ht="15" hidden="false" customHeight="false" outlineLevel="0" collapsed="false">
      <c r="D87" s="40" t="str">
        <f aca="false">Data!$C87&amp;"@"&amp;COUNTIF(Data!$C$2:$C87,Data!$C87)</f>
        <v>February@27</v>
      </c>
    </row>
    <row r="88" customFormat="false" ht="15" hidden="false" customHeight="false" outlineLevel="0" collapsed="false">
      <c r="D88" s="40" t="str">
        <f aca="false">Data!$C88&amp;"@"&amp;COUNTIF(Data!$C$2:$C88,Data!$C88)</f>
        <v>February@28</v>
      </c>
    </row>
    <row r="89" customFormat="false" ht="15" hidden="false" customHeight="false" outlineLevel="0" collapsed="false">
      <c r="D89" s="40" t="str">
        <f aca="false">Data!$C89&amp;"@"&amp;COUNTIF(Data!$C$2:$C89,Data!$C89)</f>
        <v>February@29</v>
      </c>
    </row>
    <row r="90" customFormat="false" ht="15" hidden="false" customHeight="false" outlineLevel="0" collapsed="false">
      <c r="D90" s="40" t="str">
        <f aca="false">Data!$C90&amp;"@"&amp;COUNTIF(Data!$C$2:$C90,Data!$C90)</f>
        <v>February@30</v>
      </c>
    </row>
    <row r="91" customFormat="false" ht="15" hidden="false" customHeight="false" outlineLevel="0" collapsed="false">
      <c r="D91" s="40" t="str">
        <f aca="false">Data!$C91&amp;"@"&amp;COUNTIF(Data!$C$2:$C91,Data!$C91)</f>
        <v>February@31</v>
      </c>
    </row>
    <row r="92" customFormat="false" ht="15" hidden="false" customHeight="false" outlineLevel="0" collapsed="false">
      <c r="D92" s="40" t="str">
        <f aca="false">Data!$C92&amp;"@"&amp;COUNTIF(Data!$C$2:$C92,Data!$C92)</f>
        <v>February@32</v>
      </c>
    </row>
    <row r="93" customFormat="false" ht="15" hidden="false" customHeight="false" outlineLevel="0" collapsed="false">
      <c r="D93" s="40" t="str">
        <f aca="false">Data!$C93&amp;"@"&amp;COUNTIF(Data!$C$2:$C93,Data!$C93)</f>
        <v>February@33</v>
      </c>
    </row>
    <row r="94" customFormat="false" ht="15" hidden="false" customHeight="false" outlineLevel="0" collapsed="false">
      <c r="D94" s="40" t="str">
        <f aca="false">Data!$C94&amp;"@"&amp;COUNTIF(Data!$C$2:$C94,Data!$C94)</f>
        <v>February@34</v>
      </c>
    </row>
    <row r="95" customFormat="false" ht="15" hidden="false" customHeight="false" outlineLevel="0" collapsed="false">
      <c r="D95" s="40" t="str">
        <f aca="false">Data!$C95&amp;"@"&amp;COUNTIF(Data!$C$2:$C95,Data!$C95)</f>
        <v>March@1</v>
      </c>
    </row>
    <row r="96" customFormat="false" ht="15" hidden="false" customHeight="false" outlineLevel="0" collapsed="false">
      <c r="D96" s="40" t="str">
        <f aca="false">Data!$C96&amp;"@"&amp;COUNTIF(Data!$C$2:$C96,Data!$C96)</f>
        <v>March@2</v>
      </c>
    </row>
    <row r="97" customFormat="false" ht="15" hidden="false" customHeight="false" outlineLevel="0" collapsed="false">
      <c r="D97" s="40" t="str">
        <f aca="false">Data!$C97&amp;"@"&amp;COUNTIF(Data!$C$2:$C97,Data!$C97)</f>
        <v>March@3</v>
      </c>
    </row>
    <row r="98" customFormat="false" ht="15" hidden="false" customHeight="false" outlineLevel="0" collapsed="false">
      <c r="D98" s="40" t="str">
        <f aca="false">Data!$C98&amp;"@"&amp;COUNTIF(Data!$C$2:$C98,Data!$C98)</f>
        <v>March@4</v>
      </c>
    </row>
    <row r="99" customFormat="false" ht="15" hidden="false" customHeight="false" outlineLevel="0" collapsed="false">
      <c r="D99" s="40" t="str">
        <f aca="false">Data!$C99&amp;"@"&amp;COUNTIF(Data!$C$2:$C99,Data!$C99)</f>
        <v>March@5</v>
      </c>
    </row>
    <row r="100" customFormat="false" ht="15" hidden="false" customHeight="false" outlineLevel="0" collapsed="false">
      <c r="D100" s="40" t="str">
        <f aca="false">Data!$C100&amp;"@"&amp;COUNTIF(Data!$C$2:$C100,Data!$C100)</f>
        <v>March@6</v>
      </c>
    </row>
    <row r="101" customFormat="false" ht="15" hidden="false" customHeight="false" outlineLevel="0" collapsed="false">
      <c r="D101" s="40" t="str">
        <f aca="false">Data!$C101&amp;"@"&amp;COUNTIF(Data!$C$2:$C101,Data!$C101)</f>
        <v>March@7</v>
      </c>
    </row>
    <row r="102" customFormat="false" ht="15" hidden="false" customHeight="false" outlineLevel="0" collapsed="false">
      <c r="D102" s="40" t="str">
        <f aca="false">Data!$C102&amp;"@"&amp;COUNTIF(Data!$C$2:$C102,Data!$C102)</f>
        <v>March@8</v>
      </c>
    </row>
    <row r="103" customFormat="false" ht="15" hidden="false" customHeight="false" outlineLevel="0" collapsed="false">
      <c r="D103" s="40" t="str">
        <f aca="false">Data!$C103&amp;"@"&amp;COUNTIF(Data!$C$2:$C103,Data!$C103)</f>
        <v>March@9</v>
      </c>
    </row>
    <row r="104" customFormat="false" ht="15" hidden="false" customHeight="false" outlineLevel="0" collapsed="false">
      <c r="D104" s="40" t="str">
        <f aca="false">Data!$C104&amp;"@"&amp;COUNTIF(Data!$C$2:$C104,Data!$C104)</f>
        <v>March@10</v>
      </c>
    </row>
    <row r="105" customFormat="false" ht="15" hidden="false" customHeight="false" outlineLevel="0" collapsed="false">
      <c r="D105" s="40" t="str">
        <f aca="false">Data!$C105&amp;"@"&amp;COUNTIF(Data!$C$2:$C105,Data!$C105)</f>
        <v>March@11</v>
      </c>
    </row>
    <row r="106" customFormat="false" ht="15" hidden="false" customHeight="false" outlineLevel="0" collapsed="false">
      <c r="D106" s="40" t="str">
        <f aca="false">Data!$C106&amp;"@"&amp;COUNTIF(Data!$C$2:$C106,Data!$C106)</f>
        <v>March@12</v>
      </c>
    </row>
    <row r="107" customFormat="false" ht="15" hidden="false" customHeight="false" outlineLevel="0" collapsed="false">
      <c r="D107" s="40" t="str">
        <f aca="false">Data!$C107&amp;"@"&amp;COUNTIF(Data!$C$2:$C107,Data!$C107)</f>
        <v>March@13</v>
      </c>
    </row>
    <row r="108" customFormat="false" ht="15" hidden="false" customHeight="false" outlineLevel="0" collapsed="false">
      <c r="D108" s="40" t="str">
        <f aca="false">Data!$C108&amp;"@"&amp;COUNTIF(Data!$C$2:$C108,Data!$C108)</f>
        <v>March@14</v>
      </c>
    </row>
    <row r="109" customFormat="false" ht="15" hidden="false" customHeight="false" outlineLevel="0" collapsed="false">
      <c r="D109" s="40" t="str">
        <f aca="false">Data!$C109&amp;"@"&amp;COUNTIF(Data!$C$2:$C109,Data!$C109)</f>
        <v>March@15</v>
      </c>
    </row>
    <row r="110" customFormat="false" ht="15" hidden="false" customHeight="false" outlineLevel="0" collapsed="false">
      <c r="D110" s="40" t="str">
        <f aca="false">Data!$C110&amp;"@"&amp;COUNTIF(Data!$C$2:$C110,Data!$C110)</f>
        <v>March@16</v>
      </c>
    </row>
    <row r="111" customFormat="false" ht="15" hidden="false" customHeight="false" outlineLevel="0" collapsed="false">
      <c r="D111" s="40" t="str">
        <f aca="false">Data!$C111&amp;"@"&amp;COUNTIF(Data!$C$2:$C111,Data!$C111)</f>
        <v>March@17</v>
      </c>
    </row>
    <row r="112" customFormat="false" ht="15" hidden="false" customHeight="false" outlineLevel="0" collapsed="false">
      <c r="D112" s="40" t="str">
        <f aca="false">Data!$C112&amp;"@"&amp;COUNTIF(Data!$C$2:$C112,Data!$C112)</f>
        <v>March@18</v>
      </c>
    </row>
    <row r="113" customFormat="false" ht="15" hidden="false" customHeight="false" outlineLevel="0" collapsed="false">
      <c r="D113" s="40" t="str">
        <f aca="false">Data!$C113&amp;"@"&amp;COUNTIF(Data!$C$2:$C113,Data!$C113)</f>
        <v>March@19</v>
      </c>
    </row>
    <row r="114" customFormat="false" ht="15" hidden="false" customHeight="false" outlineLevel="0" collapsed="false">
      <c r="D114" s="40" t="str">
        <f aca="false">Data!$C114&amp;"@"&amp;COUNTIF(Data!$C$2:$C114,Data!$C114)</f>
        <v>March@20</v>
      </c>
    </row>
    <row r="115" customFormat="false" ht="15" hidden="false" customHeight="false" outlineLevel="0" collapsed="false">
      <c r="D115" s="40" t="str">
        <f aca="false">Data!$C115&amp;"@"&amp;COUNTIF(Data!$C$2:$C115,Data!$C115)</f>
        <v>March@21</v>
      </c>
    </row>
    <row r="116" customFormat="false" ht="15" hidden="false" customHeight="false" outlineLevel="0" collapsed="false">
      <c r="D116" s="40" t="str">
        <f aca="false">Data!$C116&amp;"@"&amp;COUNTIF(Data!$C$2:$C116,Data!$C116)</f>
        <v>March@22</v>
      </c>
    </row>
    <row r="117" customFormat="false" ht="15" hidden="false" customHeight="false" outlineLevel="0" collapsed="false">
      <c r="D117" s="40" t="str">
        <f aca="false">Data!$C117&amp;"@"&amp;COUNTIF(Data!$C$2:$C117,Data!$C117)</f>
        <v>March@23</v>
      </c>
    </row>
    <row r="118" customFormat="false" ht="15" hidden="false" customHeight="false" outlineLevel="0" collapsed="false">
      <c r="D118" s="40" t="str">
        <f aca="false">Data!$C118&amp;"@"&amp;COUNTIF(Data!$C$2:$C118,Data!$C118)</f>
        <v>March@24</v>
      </c>
    </row>
    <row r="119" customFormat="false" ht="15" hidden="false" customHeight="false" outlineLevel="0" collapsed="false">
      <c r="D119" s="40" t="str">
        <f aca="false">Data!$C119&amp;"@"&amp;COUNTIF(Data!$C$2:$C119,Data!$C119)</f>
        <v>March@25</v>
      </c>
    </row>
    <row r="120" customFormat="false" ht="15" hidden="false" customHeight="false" outlineLevel="0" collapsed="false">
      <c r="D120" s="40" t="str">
        <f aca="false">Data!$C120&amp;"@"&amp;COUNTIF(Data!$C$2:$C120,Data!$C120)</f>
        <v>March@26</v>
      </c>
    </row>
    <row r="121" customFormat="false" ht="15" hidden="false" customHeight="false" outlineLevel="0" collapsed="false">
      <c r="D121" s="40" t="str">
        <f aca="false">Data!$C121&amp;"@"&amp;COUNTIF(Data!$C$2:$C121,Data!$C121)</f>
        <v>March@27</v>
      </c>
    </row>
    <row r="122" customFormat="false" ht="15" hidden="false" customHeight="false" outlineLevel="0" collapsed="false">
      <c r="D122" s="40" t="str">
        <f aca="false">Data!$C122&amp;"@"&amp;COUNTIF(Data!$C$2:$C122,Data!$C122)</f>
        <v>March@28</v>
      </c>
    </row>
    <row r="123" customFormat="false" ht="15" hidden="false" customHeight="false" outlineLevel="0" collapsed="false">
      <c r="D123" s="40" t="str">
        <f aca="false">Data!$C123&amp;"@"&amp;COUNTIF(Data!$C$2:$C123,Data!$C123)</f>
        <v>March@29</v>
      </c>
    </row>
    <row r="124" customFormat="false" ht="15" hidden="false" customHeight="false" outlineLevel="0" collapsed="false">
      <c r="D124" s="40" t="str">
        <f aca="false">Data!$C124&amp;"@"&amp;COUNTIF(Data!$C$2:$C124,Data!$C124)</f>
        <v>March@30</v>
      </c>
    </row>
    <row r="125" customFormat="false" ht="15" hidden="false" customHeight="false" outlineLevel="0" collapsed="false">
      <c r="D125" s="40" t="str">
        <f aca="false">Data!$C125&amp;"@"&amp;COUNTIF(Data!$C$2:$C125,Data!$C125)</f>
        <v>March@31</v>
      </c>
    </row>
    <row r="126" customFormat="false" ht="15" hidden="false" customHeight="false" outlineLevel="0" collapsed="false">
      <c r="D126" s="40" t="str">
        <f aca="false">Data!$C126&amp;"@"&amp;COUNTIF(Data!$C$2:$C126,Data!$C126)</f>
        <v>March@32</v>
      </c>
    </row>
    <row r="127" customFormat="false" ht="15" hidden="false" customHeight="false" outlineLevel="0" collapsed="false">
      <c r="D127" s="40" t="str">
        <f aca="false">Data!$C127&amp;"@"&amp;COUNTIF(Data!$C$2:$C127,Data!$C127)</f>
        <v>March@33</v>
      </c>
    </row>
    <row r="128" customFormat="false" ht="15" hidden="false" customHeight="false" outlineLevel="0" collapsed="false">
      <c r="D128" s="40" t="str">
        <f aca="false">Data!$C128&amp;"@"&amp;COUNTIF(Data!$C$2:$C128,Data!$C128)</f>
        <v>March@34</v>
      </c>
    </row>
    <row r="129" customFormat="false" ht="15" hidden="false" customHeight="false" outlineLevel="0" collapsed="false">
      <c r="D129" s="40" t="str">
        <f aca="false">Data!$C129&amp;"@"&amp;COUNTIF(Data!$C$2:$C129,Data!$C129)</f>
        <v>March@35</v>
      </c>
    </row>
    <row r="130" customFormat="false" ht="15" hidden="false" customHeight="false" outlineLevel="0" collapsed="false">
      <c r="D130" s="40" t="str">
        <f aca="false">Data!$C130&amp;"@"&amp;COUNTIF(Data!$C$2:$C130,Data!$C130)</f>
        <v>March@36</v>
      </c>
    </row>
    <row r="131" customFormat="false" ht="15" hidden="false" customHeight="false" outlineLevel="0" collapsed="false">
      <c r="D131" s="40" t="str">
        <f aca="false">Data!$C131&amp;"@"&amp;COUNTIF(Data!$C$2:$C131,Data!$C131)</f>
        <v>March@37</v>
      </c>
    </row>
    <row r="132" customFormat="false" ht="15" hidden="false" customHeight="false" outlineLevel="0" collapsed="false">
      <c r="D132" s="40" t="str">
        <f aca="false">Data!$C132&amp;"@"&amp;COUNTIF(Data!$C$2:$C132,Data!$C132)</f>
        <v>March@38</v>
      </c>
    </row>
    <row r="133" customFormat="false" ht="15" hidden="false" customHeight="false" outlineLevel="0" collapsed="false">
      <c r="D133" s="40" t="str">
        <f aca="false">Data!$C133&amp;"@"&amp;COUNTIF(Data!$C$2:$C133,Data!$C133)</f>
        <v>March@39</v>
      </c>
    </row>
    <row r="134" customFormat="false" ht="15" hidden="false" customHeight="false" outlineLevel="0" collapsed="false">
      <c r="D134" s="40" t="str">
        <f aca="false">Data!$C134&amp;"@"&amp;COUNTIF(Data!$C$2:$C134,Data!$C134)</f>
        <v>March@40</v>
      </c>
    </row>
    <row r="135" customFormat="false" ht="15" hidden="false" customHeight="false" outlineLevel="0" collapsed="false">
      <c r="D135" s="40" t="str">
        <f aca="false">Data!$C135&amp;"@"&amp;COUNTIF(Data!$C$2:$C135,Data!$C135)</f>
        <v>March@41</v>
      </c>
    </row>
    <row r="136" customFormat="false" ht="15" hidden="false" customHeight="false" outlineLevel="0" collapsed="false">
      <c r="D136" s="40" t="str">
        <f aca="false">Data!$C136&amp;"@"&amp;COUNTIF(Data!$C$2:$C136,Data!$C136)</f>
        <v>March@42</v>
      </c>
    </row>
    <row r="137" customFormat="false" ht="15" hidden="false" customHeight="false" outlineLevel="0" collapsed="false">
      <c r="D137" s="40" t="str">
        <f aca="false">Data!$C137&amp;"@"&amp;COUNTIF(Data!$C$2:$C137,Data!$C137)</f>
        <v>March@43</v>
      </c>
    </row>
    <row r="138" customFormat="false" ht="15" hidden="false" customHeight="false" outlineLevel="0" collapsed="false">
      <c r="D138" s="40" t="str">
        <f aca="false">Data!$C138&amp;"@"&amp;COUNTIF(Data!$C$2:$C138,Data!$C138)</f>
        <v>March@44</v>
      </c>
    </row>
    <row r="139" customFormat="false" ht="15" hidden="false" customHeight="false" outlineLevel="0" collapsed="false">
      <c r="D139" s="40" t="str">
        <f aca="false">Data!$C139&amp;"@"&amp;COUNTIF(Data!$C$2:$C139,Data!$C139)</f>
        <v>April@1</v>
      </c>
    </row>
    <row r="140" customFormat="false" ht="15" hidden="false" customHeight="false" outlineLevel="0" collapsed="false">
      <c r="D140" s="40" t="str">
        <f aca="false">Data!$C140&amp;"@"&amp;COUNTIF(Data!$C$2:$C140,Data!$C140)</f>
        <v>April@2</v>
      </c>
    </row>
    <row r="141" customFormat="false" ht="15" hidden="false" customHeight="false" outlineLevel="0" collapsed="false">
      <c r="D141" s="40" t="str">
        <f aca="false">Data!$C141&amp;"@"&amp;COUNTIF(Data!$C$2:$C141,Data!$C141)</f>
        <v>April@3</v>
      </c>
    </row>
    <row r="142" customFormat="false" ht="15" hidden="false" customHeight="false" outlineLevel="0" collapsed="false">
      <c r="D142" s="40" t="str">
        <f aca="false">Data!$C142&amp;"@"&amp;COUNTIF(Data!$C$2:$C142,Data!$C142)</f>
        <v>April@4</v>
      </c>
    </row>
    <row r="143" customFormat="false" ht="15" hidden="false" customHeight="false" outlineLevel="0" collapsed="false">
      <c r="D143" s="40" t="str">
        <f aca="false">Data!$C143&amp;"@"&amp;COUNTIF(Data!$C$2:$C143,Data!$C143)</f>
        <v>April@5</v>
      </c>
    </row>
    <row r="144" customFormat="false" ht="15" hidden="false" customHeight="false" outlineLevel="0" collapsed="false">
      <c r="D144" s="40" t="str">
        <f aca="false">Data!$C144&amp;"@"&amp;COUNTIF(Data!$C$2:$C144,Data!$C144)</f>
        <v>April@6</v>
      </c>
    </row>
    <row r="145" customFormat="false" ht="15" hidden="false" customHeight="false" outlineLevel="0" collapsed="false">
      <c r="D145" s="40" t="str">
        <f aca="false">Data!$C145&amp;"@"&amp;COUNTIF(Data!$C$2:$C145,Data!$C145)</f>
        <v>April@7</v>
      </c>
    </row>
    <row r="146" customFormat="false" ht="15" hidden="false" customHeight="false" outlineLevel="0" collapsed="false">
      <c r="D146" s="40" t="str">
        <f aca="false">Data!$C146&amp;"@"&amp;COUNTIF(Data!$C$2:$C146,Data!$C146)</f>
        <v>April@8</v>
      </c>
    </row>
    <row r="147" customFormat="false" ht="15" hidden="false" customHeight="false" outlineLevel="0" collapsed="false">
      <c r="D147" s="40" t="str">
        <f aca="false">Data!$C147&amp;"@"&amp;COUNTIF(Data!$C$2:$C147,Data!$C147)</f>
        <v>April@9</v>
      </c>
    </row>
    <row r="148" customFormat="false" ht="15" hidden="false" customHeight="false" outlineLevel="0" collapsed="false">
      <c r="D148" s="40" t="str">
        <f aca="false">Data!$C148&amp;"@"&amp;COUNTIF(Data!$C$2:$C148,Data!$C148)</f>
        <v>April@10</v>
      </c>
    </row>
    <row r="149" customFormat="false" ht="15" hidden="false" customHeight="false" outlineLevel="0" collapsed="false">
      <c r="D149" s="40" t="str">
        <f aca="false">Data!$C149&amp;"@"&amp;COUNTIF(Data!$C$2:$C149,Data!$C149)</f>
        <v>April@11</v>
      </c>
    </row>
    <row r="150" customFormat="false" ht="15" hidden="false" customHeight="false" outlineLevel="0" collapsed="false">
      <c r="D150" s="40" t="str">
        <f aca="false">Data!$C150&amp;"@"&amp;COUNTIF(Data!$C$2:$C150,Data!$C150)</f>
        <v>April@12</v>
      </c>
    </row>
    <row r="151" customFormat="false" ht="15" hidden="false" customHeight="false" outlineLevel="0" collapsed="false">
      <c r="D151" s="40" t="str">
        <f aca="false">Data!$C151&amp;"@"&amp;COUNTIF(Data!$C$2:$C151,Data!$C151)</f>
        <v>April@13</v>
      </c>
    </row>
    <row r="152" customFormat="false" ht="15" hidden="false" customHeight="false" outlineLevel="0" collapsed="false">
      <c r="D152" s="40" t="str">
        <f aca="false">Data!$C152&amp;"@"&amp;COUNTIF(Data!$C$2:$C152,Data!$C152)</f>
        <v>April@14</v>
      </c>
    </row>
    <row r="153" customFormat="false" ht="15" hidden="false" customHeight="false" outlineLevel="0" collapsed="false">
      <c r="D153" s="40" t="str">
        <f aca="false">Data!$C153&amp;"@"&amp;COUNTIF(Data!$C$2:$C153,Data!$C153)</f>
        <v>April@15</v>
      </c>
    </row>
    <row r="154" customFormat="false" ht="15" hidden="false" customHeight="false" outlineLevel="0" collapsed="false">
      <c r="D154" s="40" t="str">
        <f aca="false">Data!$C154&amp;"@"&amp;COUNTIF(Data!$C$2:$C154,Data!$C154)</f>
        <v>April@16</v>
      </c>
    </row>
    <row r="155" customFormat="false" ht="15" hidden="false" customHeight="false" outlineLevel="0" collapsed="false">
      <c r="D155" s="40" t="str">
        <f aca="false">Data!$C155&amp;"@"&amp;COUNTIF(Data!$C$2:$C155,Data!$C155)</f>
        <v>April@17</v>
      </c>
    </row>
    <row r="156" customFormat="false" ht="15" hidden="false" customHeight="false" outlineLevel="0" collapsed="false">
      <c r="D156" s="40" t="str">
        <f aca="false">Data!$C156&amp;"@"&amp;COUNTIF(Data!$C$2:$C156,Data!$C156)</f>
        <v>April@18</v>
      </c>
    </row>
    <row r="157" customFormat="false" ht="15" hidden="false" customHeight="false" outlineLevel="0" collapsed="false">
      <c r="D157" s="40" t="str">
        <f aca="false">Data!$C157&amp;"@"&amp;COUNTIF(Data!$C$2:$C157,Data!$C157)</f>
        <v>April@19</v>
      </c>
    </row>
    <row r="158" customFormat="false" ht="15" hidden="false" customHeight="false" outlineLevel="0" collapsed="false">
      <c r="D158" s="40" t="str">
        <f aca="false">Data!$C158&amp;"@"&amp;COUNTIF(Data!$C$2:$C158,Data!$C158)</f>
        <v>April@20</v>
      </c>
    </row>
    <row r="159" customFormat="false" ht="15" hidden="false" customHeight="false" outlineLevel="0" collapsed="false">
      <c r="D159" s="40" t="str">
        <f aca="false">Data!$C159&amp;"@"&amp;COUNTIF(Data!$C$2:$C159,Data!$C159)</f>
        <v>April@21</v>
      </c>
    </row>
    <row r="160" customFormat="false" ht="15" hidden="false" customHeight="false" outlineLevel="0" collapsed="false">
      <c r="D160" s="40" t="str">
        <f aca="false">Data!$C160&amp;"@"&amp;COUNTIF(Data!$C$2:$C160,Data!$C160)</f>
        <v>April@22</v>
      </c>
    </row>
    <row r="161" customFormat="false" ht="15" hidden="false" customHeight="false" outlineLevel="0" collapsed="false">
      <c r="D161" s="40" t="str">
        <f aca="false">Data!$C161&amp;"@"&amp;COUNTIF(Data!$C$2:$C161,Data!$C161)</f>
        <v>April@23</v>
      </c>
    </row>
    <row r="162" customFormat="false" ht="15" hidden="false" customHeight="false" outlineLevel="0" collapsed="false">
      <c r="D162" s="40" t="str">
        <f aca="false">Data!$C162&amp;"@"&amp;COUNTIF(Data!$C$2:$C162,Data!$C162)</f>
        <v>April@24</v>
      </c>
    </row>
    <row r="163" customFormat="false" ht="15" hidden="false" customHeight="false" outlineLevel="0" collapsed="false">
      <c r="D163" s="40" t="str">
        <f aca="false">Data!$C163&amp;"@"&amp;COUNTIF(Data!$C$2:$C163,Data!$C163)</f>
        <v>April@25</v>
      </c>
    </row>
    <row r="164" customFormat="false" ht="15" hidden="false" customHeight="false" outlineLevel="0" collapsed="false">
      <c r="D164" s="40" t="str">
        <f aca="false">Data!$C164&amp;"@"&amp;COUNTIF(Data!$C$2:$C164,Data!$C164)</f>
        <v>April@26</v>
      </c>
    </row>
    <row r="165" customFormat="false" ht="15" hidden="false" customHeight="false" outlineLevel="0" collapsed="false">
      <c r="D165" s="40" t="str">
        <f aca="false">Data!$C165&amp;"@"&amp;COUNTIF(Data!$C$2:$C165,Data!$C165)</f>
        <v>April@27</v>
      </c>
    </row>
    <row r="166" customFormat="false" ht="15" hidden="false" customHeight="false" outlineLevel="0" collapsed="false">
      <c r="D166" s="40" t="str">
        <f aca="false">Data!$C166&amp;"@"&amp;COUNTIF(Data!$C$2:$C166,Data!$C166)</f>
        <v>April@28</v>
      </c>
    </row>
    <row r="167" customFormat="false" ht="15" hidden="false" customHeight="false" outlineLevel="0" collapsed="false">
      <c r="D167" s="40" t="str">
        <f aca="false">Data!$C167&amp;"@"&amp;COUNTIF(Data!$C$2:$C167,Data!$C167)</f>
        <v>April@29</v>
      </c>
    </row>
    <row r="168" customFormat="false" ht="15" hidden="false" customHeight="false" outlineLevel="0" collapsed="false">
      <c r="D168" s="40" t="str">
        <f aca="false">Data!$C168&amp;"@"&amp;COUNTIF(Data!$C$2:$C168,Data!$C168)</f>
        <v>April@30</v>
      </c>
    </row>
    <row r="169" customFormat="false" ht="15" hidden="false" customHeight="false" outlineLevel="0" collapsed="false">
      <c r="D169" s="40" t="str">
        <f aca="false">Data!$C169&amp;"@"&amp;COUNTIF(Data!$C$2:$C169,Data!$C169)</f>
        <v>April@31</v>
      </c>
    </row>
    <row r="170" customFormat="false" ht="15" hidden="false" customHeight="false" outlineLevel="0" collapsed="false">
      <c r="D170" s="40" t="str">
        <f aca="false">Data!$C170&amp;"@"&amp;COUNTIF(Data!$C$2:$C170,Data!$C170)</f>
        <v>April@32</v>
      </c>
    </row>
    <row r="171" customFormat="false" ht="15" hidden="false" customHeight="false" outlineLevel="0" collapsed="false">
      <c r="D171" s="40" t="str">
        <f aca="false">Data!$C171&amp;"@"&amp;COUNTIF(Data!$C$2:$C171,Data!$C171)</f>
        <v>April@33</v>
      </c>
    </row>
    <row r="172" customFormat="false" ht="15" hidden="false" customHeight="false" outlineLevel="0" collapsed="false">
      <c r="D172" s="40" t="str">
        <f aca="false">Data!$C172&amp;"@"&amp;COUNTIF(Data!$C$2:$C172,Data!$C172)</f>
        <v>April@34</v>
      </c>
    </row>
    <row r="173" customFormat="false" ht="15" hidden="false" customHeight="false" outlineLevel="0" collapsed="false">
      <c r="D173" s="40" t="str">
        <f aca="false">Data!$C173&amp;"@"&amp;COUNTIF(Data!$C$2:$C173,Data!$C173)</f>
        <v>April@35</v>
      </c>
    </row>
    <row r="174" customFormat="false" ht="15" hidden="false" customHeight="false" outlineLevel="0" collapsed="false">
      <c r="D174" s="40" t="str">
        <f aca="false">Data!$C174&amp;"@"&amp;COUNTIF(Data!$C$2:$C174,Data!$C174)</f>
        <v>April@36</v>
      </c>
    </row>
    <row r="175" customFormat="false" ht="15" hidden="false" customHeight="false" outlineLevel="0" collapsed="false">
      <c r="D175" s="40" t="str">
        <f aca="false">Data!$C175&amp;"@"&amp;COUNTIF(Data!$C$2:$C175,Data!$C175)</f>
        <v>April@37</v>
      </c>
    </row>
    <row r="176" customFormat="false" ht="15" hidden="false" customHeight="false" outlineLevel="0" collapsed="false">
      <c r="D176" s="40" t="str">
        <f aca="false">Data!$C176&amp;"@"&amp;COUNTIF(Data!$C$2:$C176,Data!$C176)</f>
        <v>April@38</v>
      </c>
    </row>
    <row r="177" customFormat="false" ht="15" hidden="false" customHeight="false" outlineLevel="0" collapsed="false">
      <c r="D177" s="40" t="str">
        <f aca="false">Data!$C177&amp;"@"&amp;COUNTIF(Data!$C$2:$C177,Data!$C177)</f>
        <v>April@39</v>
      </c>
    </row>
    <row r="178" customFormat="false" ht="15" hidden="false" customHeight="false" outlineLevel="0" collapsed="false">
      <c r="D178" s="40" t="str">
        <f aca="false">Data!$C178&amp;"@"&amp;COUNTIF(Data!$C$2:$C178,Data!$C178)</f>
        <v>April@40</v>
      </c>
    </row>
    <row r="179" customFormat="false" ht="15" hidden="false" customHeight="false" outlineLevel="0" collapsed="false">
      <c r="D179" s="40" t="str">
        <f aca="false">Data!$C179&amp;"@"&amp;COUNTIF(Data!$C$2:$C179,Data!$C179)</f>
        <v>April@41</v>
      </c>
    </row>
    <row r="180" customFormat="false" ht="15" hidden="false" customHeight="false" outlineLevel="0" collapsed="false">
      <c r="D180" s="40" t="str">
        <f aca="false">Data!$C180&amp;"@"&amp;COUNTIF(Data!$C$2:$C180,Data!$C180)</f>
        <v>April@42</v>
      </c>
    </row>
    <row r="181" customFormat="false" ht="15" hidden="false" customHeight="false" outlineLevel="0" collapsed="false">
      <c r="D181" s="40" t="str">
        <f aca="false">Data!$C181&amp;"@"&amp;COUNTIF(Data!$C$2:$C181,Data!$C181)</f>
        <v>April@43</v>
      </c>
    </row>
    <row r="182" customFormat="false" ht="15" hidden="false" customHeight="false" outlineLevel="0" collapsed="false">
      <c r="D182" s="40" t="str">
        <f aca="false">Data!$C182&amp;"@"&amp;COUNTIF(Data!$C$2:$C182,Data!$C182)</f>
        <v>April@44</v>
      </c>
    </row>
    <row r="183" customFormat="false" ht="15" hidden="false" customHeight="false" outlineLevel="0" collapsed="false">
      <c r="D183" s="40" t="str">
        <f aca="false">Data!$C183&amp;"@"&amp;COUNTIF(Data!$C$2:$C183,Data!$C183)</f>
        <v>April@45</v>
      </c>
    </row>
    <row r="184" customFormat="false" ht="15" hidden="false" customHeight="false" outlineLevel="0" collapsed="false">
      <c r="D184" s="40" t="str">
        <f aca="false">Data!$C184&amp;"@"&amp;COUNTIF(Data!$C$2:$C184,Data!$C184)</f>
        <v>April@46</v>
      </c>
    </row>
    <row r="185" customFormat="false" ht="15" hidden="false" customHeight="false" outlineLevel="0" collapsed="false">
      <c r="D185" s="40" t="str">
        <f aca="false">Data!$C185&amp;"@"&amp;COUNTIF(Data!$C$2:$C185,Data!$C185)</f>
        <v>April@47</v>
      </c>
    </row>
    <row r="186" customFormat="false" ht="15" hidden="false" customHeight="false" outlineLevel="0" collapsed="false">
      <c r="D186" s="40" t="str">
        <f aca="false">Data!$C186&amp;"@"&amp;COUNTIF(Data!$C$2:$C186,Data!$C186)</f>
        <v>April@48</v>
      </c>
    </row>
    <row r="187" customFormat="false" ht="15" hidden="false" customHeight="false" outlineLevel="0" collapsed="false">
      <c r="D187" s="40" t="str">
        <f aca="false">Data!$C187&amp;"@"&amp;COUNTIF(Data!$C$2:$C187,Data!$C187)</f>
        <v>April@49</v>
      </c>
    </row>
    <row r="188" customFormat="false" ht="15" hidden="false" customHeight="false" outlineLevel="0" collapsed="false">
      <c r="D188" s="40" t="str">
        <f aca="false">Data!$C188&amp;"@"&amp;COUNTIF(Data!$C$2:$C188,Data!$C188)</f>
        <v>April@50</v>
      </c>
    </row>
    <row r="189" customFormat="false" ht="15" hidden="false" customHeight="false" outlineLevel="0" collapsed="false">
      <c r="D189" s="40" t="str">
        <f aca="false">Data!$C189&amp;"@"&amp;COUNTIF(Data!$C$2:$C189,Data!$C189)</f>
        <v>April@51</v>
      </c>
    </row>
    <row r="190" customFormat="false" ht="15" hidden="false" customHeight="false" outlineLevel="0" collapsed="false">
      <c r="D190" s="40" t="str">
        <f aca="false">Data!$C190&amp;"@"&amp;COUNTIF(Data!$C$2:$C190,Data!$C190)</f>
        <v>April@52</v>
      </c>
    </row>
    <row r="191" customFormat="false" ht="15" hidden="false" customHeight="false" outlineLevel="0" collapsed="false">
      <c r="D191" s="40" t="str">
        <f aca="false">Data!$C191&amp;"@"&amp;COUNTIF(Data!$C$2:$C191,Data!$C191)</f>
        <v>May@1</v>
      </c>
    </row>
    <row r="192" customFormat="false" ht="15" hidden="false" customHeight="false" outlineLevel="0" collapsed="false">
      <c r="D192" s="40" t="str">
        <f aca="false">Data!$C192&amp;"@"&amp;COUNTIF(Data!$C$2:$C192,Data!$C192)</f>
        <v>May@2</v>
      </c>
    </row>
    <row r="193" customFormat="false" ht="15" hidden="false" customHeight="false" outlineLevel="0" collapsed="false">
      <c r="D193" s="40" t="str">
        <f aca="false">Data!$C193&amp;"@"&amp;COUNTIF(Data!$C$2:$C193,Data!$C193)</f>
        <v>May@3</v>
      </c>
    </row>
    <row r="194" customFormat="false" ht="15" hidden="false" customHeight="false" outlineLevel="0" collapsed="false">
      <c r="D194" s="40" t="str">
        <f aca="false">Data!$C194&amp;"@"&amp;COUNTIF(Data!$C$2:$C194,Data!$C194)</f>
        <v>May@4</v>
      </c>
    </row>
    <row r="195" customFormat="false" ht="15" hidden="false" customHeight="false" outlineLevel="0" collapsed="false">
      <c r="D195" s="40" t="str">
        <f aca="false">Data!$C195&amp;"@"&amp;COUNTIF(Data!$C$2:$C195,Data!$C195)</f>
        <v>May@5</v>
      </c>
    </row>
    <row r="196" customFormat="false" ht="15" hidden="false" customHeight="false" outlineLevel="0" collapsed="false">
      <c r="D196" s="40" t="str">
        <f aca="false">Data!$C196&amp;"@"&amp;COUNTIF(Data!$C$2:$C196,Data!$C196)</f>
        <v>May@6</v>
      </c>
    </row>
    <row r="197" customFormat="false" ht="15" hidden="false" customHeight="false" outlineLevel="0" collapsed="false">
      <c r="D197" s="40" t="str">
        <f aca="false">Data!$C197&amp;"@"&amp;COUNTIF(Data!$C$2:$C197,Data!$C197)</f>
        <v>May@7</v>
      </c>
    </row>
    <row r="198" customFormat="false" ht="15" hidden="false" customHeight="false" outlineLevel="0" collapsed="false">
      <c r="D198" s="40" t="str">
        <f aca="false">Data!$C198&amp;"@"&amp;COUNTIF(Data!$C$2:$C198,Data!$C198)</f>
        <v>May@8</v>
      </c>
    </row>
    <row r="199" customFormat="false" ht="15" hidden="false" customHeight="false" outlineLevel="0" collapsed="false">
      <c r="D199" s="40" t="str">
        <f aca="false">Data!$C199&amp;"@"&amp;COUNTIF(Data!$C$2:$C199,Data!$C199)</f>
        <v>May@9</v>
      </c>
    </row>
    <row r="200" customFormat="false" ht="15" hidden="false" customHeight="false" outlineLevel="0" collapsed="false">
      <c r="D200" s="40" t="str">
        <f aca="false">Data!$C200&amp;"@"&amp;COUNTIF(Data!$C$2:$C200,Data!$C200)</f>
        <v>May@10</v>
      </c>
    </row>
    <row r="201" customFormat="false" ht="15" hidden="false" customHeight="false" outlineLevel="0" collapsed="false">
      <c r="D201" s="40" t="str">
        <f aca="false">Data!$C201&amp;"@"&amp;COUNTIF(Data!$C$2:$C201,Data!$C201)</f>
        <v>May@11</v>
      </c>
    </row>
    <row r="202" customFormat="false" ht="15" hidden="false" customHeight="false" outlineLevel="0" collapsed="false">
      <c r="D202" s="40" t="str">
        <f aca="false">Data!$C202&amp;"@"&amp;COUNTIF(Data!$C$2:$C202,Data!$C202)</f>
        <v>May@12</v>
      </c>
    </row>
    <row r="203" customFormat="false" ht="15" hidden="false" customHeight="false" outlineLevel="0" collapsed="false">
      <c r="D203" s="40" t="str">
        <f aca="false">Data!$C203&amp;"@"&amp;COUNTIF(Data!$C$2:$C203,Data!$C203)</f>
        <v>May@13</v>
      </c>
    </row>
    <row r="204" customFormat="false" ht="15" hidden="false" customHeight="false" outlineLevel="0" collapsed="false">
      <c r="D204" s="40" t="str">
        <f aca="false">Data!$C204&amp;"@"&amp;COUNTIF(Data!$C$2:$C204,Data!$C204)</f>
        <v>May@14</v>
      </c>
    </row>
    <row r="205" customFormat="false" ht="15" hidden="false" customHeight="false" outlineLevel="0" collapsed="false">
      <c r="D205" s="40" t="str">
        <f aca="false">Data!$C205&amp;"@"&amp;COUNTIF(Data!$C$2:$C205,Data!$C205)</f>
        <v>May@15</v>
      </c>
    </row>
    <row r="206" customFormat="false" ht="15" hidden="false" customHeight="false" outlineLevel="0" collapsed="false">
      <c r="D206" s="40" t="str">
        <f aca="false">Data!$C206&amp;"@"&amp;COUNTIF(Data!$C$2:$C206,Data!$C206)</f>
        <v>May@16</v>
      </c>
    </row>
    <row r="207" customFormat="false" ht="15" hidden="false" customHeight="false" outlineLevel="0" collapsed="false">
      <c r="D207" s="40" t="str">
        <f aca="false">Data!$C207&amp;"@"&amp;COUNTIF(Data!$C$2:$C207,Data!$C207)</f>
        <v>May@17</v>
      </c>
    </row>
    <row r="208" customFormat="false" ht="15" hidden="false" customHeight="false" outlineLevel="0" collapsed="false">
      <c r="D208" s="40" t="str">
        <f aca="false">Data!$C208&amp;"@"&amp;COUNTIF(Data!$C$2:$C208,Data!$C208)</f>
        <v>May@18</v>
      </c>
    </row>
    <row r="209" customFormat="false" ht="15" hidden="false" customHeight="false" outlineLevel="0" collapsed="false">
      <c r="D209" s="40" t="str">
        <f aca="false">Data!$C209&amp;"@"&amp;COUNTIF(Data!$C$2:$C209,Data!$C209)</f>
        <v>May@19</v>
      </c>
    </row>
    <row r="210" customFormat="false" ht="15" hidden="false" customHeight="false" outlineLevel="0" collapsed="false">
      <c r="D210" s="40" t="str">
        <f aca="false">Data!$C210&amp;"@"&amp;COUNTIF(Data!$C$2:$C210,Data!$C210)</f>
        <v>May@20</v>
      </c>
    </row>
    <row r="211" customFormat="false" ht="15" hidden="false" customHeight="false" outlineLevel="0" collapsed="false">
      <c r="D211" s="40" t="str">
        <f aca="false">Data!$C211&amp;"@"&amp;COUNTIF(Data!$C$2:$C211,Data!$C211)</f>
        <v>May@21</v>
      </c>
    </row>
    <row r="212" customFormat="false" ht="15" hidden="false" customHeight="false" outlineLevel="0" collapsed="false">
      <c r="D212" s="40" t="str">
        <f aca="false">Data!$C212&amp;"@"&amp;COUNTIF(Data!$C$2:$C212,Data!$C212)</f>
        <v>May@22</v>
      </c>
    </row>
    <row r="213" customFormat="false" ht="15" hidden="false" customHeight="false" outlineLevel="0" collapsed="false">
      <c r="D213" s="40" t="str">
        <f aca="false">Data!$C213&amp;"@"&amp;COUNTIF(Data!$C$2:$C213,Data!$C213)</f>
        <v>May@23</v>
      </c>
    </row>
    <row r="214" customFormat="false" ht="15" hidden="false" customHeight="false" outlineLevel="0" collapsed="false">
      <c r="D214" s="40" t="str">
        <f aca="false">Data!$C214&amp;"@"&amp;COUNTIF(Data!$C$2:$C214,Data!$C214)</f>
        <v>May@24</v>
      </c>
    </row>
    <row r="215" customFormat="false" ht="15" hidden="false" customHeight="false" outlineLevel="0" collapsed="false">
      <c r="D215" s="40" t="str">
        <f aca="false">Data!$C215&amp;"@"&amp;COUNTIF(Data!$C$2:$C215,Data!$C215)</f>
        <v>May@25</v>
      </c>
    </row>
    <row r="216" customFormat="false" ht="15" hidden="false" customHeight="false" outlineLevel="0" collapsed="false">
      <c r="D216" s="40" t="str">
        <f aca="false">Data!$C216&amp;"@"&amp;COUNTIF(Data!$C$2:$C216,Data!$C216)</f>
        <v>May@26</v>
      </c>
    </row>
    <row r="217" customFormat="false" ht="15" hidden="false" customHeight="false" outlineLevel="0" collapsed="false">
      <c r="D217" s="40" t="str">
        <f aca="false">Data!$C217&amp;"@"&amp;COUNTIF(Data!$C$2:$C217,Data!$C217)</f>
        <v>May@27</v>
      </c>
    </row>
    <row r="218" customFormat="false" ht="15" hidden="false" customHeight="false" outlineLevel="0" collapsed="false">
      <c r="D218" s="40" t="str">
        <f aca="false">Data!$C218&amp;"@"&amp;COUNTIF(Data!$C$2:$C218,Data!$C218)</f>
        <v>May@28</v>
      </c>
    </row>
    <row r="219" customFormat="false" ht="15" hidden="false" customHeight="false" outlineLevel="0" collapsed="false">
      <c r="D219" s="40" t="str">
        <f aca="false">Data!$C219&amp;"@"&amp;COUNTIF(Data!$C$2:$C219,Data!$C219)</f>
        <v>May@29</v>
      </c>
    </row>
    <row r="220" customFormat="false" ht="15" hidden="false" customHeight="false" outlineLevel="0" collapsed="false">
      <c r="D220" s="40" t="str">
        <f aca="false">Data!$C220&amp;"@"&amp;COUNTIF(Data!$C$2:$C220,Data!$C220)</f>
        <v>May@30</v>
      </c>
    </row>
    <row r="221" customFormat="false" ht="15" hidden="false" customHeight="false" outlineLevel="0" collapsed="false">
      <c r="D221" s="40" t="str">
        <f aca="false">Data!$C221&amp;"@"&amp;COUNTIF(Data!$C$2:$C221,Data!$C221)</f>
        <v>May@31</v>
      </c>
    </row>
    <row r="222" customFormat="false" ht="15" hidden="false" customHeight="false" outlineLevel="0" collapsed="false">
      <c r="D222" s="40" t="str">
        <f aca="false">Data!$C222&amp;"@"&amp;COUNTIF(Data!$C$2:$C222,Data!$C222)</f>
        <v>May@32</v>
      </c>
    </row>
    <row r="223" customFormat="false" ht="15" hidden="false" customHeight="false" outlineLevel="0" collapsed="false">
      <c r="D223" s="40" t="str">
        <f aca="false">Data!$C223&amp;"@"&amp;COUNTIF(Data!$C$2:$C223,Data!$C223)</f>
        <v>May@33</v>
      </c>
    </row>
    <row r="224" customFormat="false" ht="15" hidden="false" customHeight="false" outlineLevel="0" collapsed="false">
      <c r="D224" s="40" t="str">
        <f aca="false">Data!$C224&amp;"@"&amp;COUNTIF(Data!$C$2:$C224,Data!$C224)</f>
        <v>May@34</v>
      </c>
    </row>
    <row r="225" customFormat="false" ht="15" hidden="false" customHeight="false" outlineLevel="0" collapsed="false">
      <c r="D225" s="40" t="str">
        <f aca="false">Data!$C225&amp;"@"&amp;COUNTIF(Data!$C$2:$C225,Data!$C225)</f>
        <v>May@35</v>
      </c>
    </row>
    <row r="226" customFormat="false" ht="15" hidden="false" customHeight="false" outlineLevel="0" collapsed="false">
      <c r="D226" s="40" t="str">
        <f aca="false">Data!$C226&amp;"@"&amp;COUNTIF(Data!$C$2:$C226,Data!$C226)</f>
        <v>May@36</v>
      </c>
    </row>
    <row r="227" customFormat="false" ht="15" hidden="false" customHeight="false" outlineLevel="0" collapsed="false">
      <c r="D227" s="40" t="str">
        <f aca="false">Data!$C227&amp;"@"&amp;COUNTIF(Data!$C$2:$C227,Data!$C227)</f>
        <v>May@37</v>
      </c>
    </row>
    <row r="228" customFormat="false" ht="15" hidden="false" customHeight="false" outlineLevel="0" collapsed="false">
      <c r="D228" s="40" t="str">
        <f aca="false">Data!$C228&amp;"@"&amp;COUNTIF(Data!$C$2:$C228,Data!$C228)</f>
        <v>May@38</v>
      </c>
    </row>
    <row r="229" customFormat="false" ht="15" hidden="false" customHeight="false" outlineLevel="0" collapsed="false">
      <c r="D229" s="40" t="str">
        <f aca="false">Data!$C229&amp;"@"&amp;COUNTIF(Data!$C$2:$C229,Data!$C229)</f>
        <v>May@39</v>
      </c>
    </row>
    <row r="230" customFormat="false" ht="15" hidden="false" customHeight="false" outlineLevel="0" collapsed="false">
      <c r="D230" s="40" t="str">
        <f aca="false">Data!$C230&amp;"@"&amp;COUNTIF(Data!$C$2:$C230,Data!$C230)</f>
        <v>May@40</v>
      </c>
    </row>
    <row r="231" customFormat="false" ht="15" hidden="false" customHeight="false" outlineLevel="0" collapsed="false">
      <c r="D231" s="40" t="str">
        <f aca="false">Data!$C231&amp;"@"&amp;COUNTIF(Data!$C$2:$C231,Data!$C231)</f>
        <v>May@41</v>
      </c>
    </row>
    <row r="232" customFormat="false" ht="15" hidden="false" customHeight="false" outlineLevel="0" collapsed="false">
      <c r="D232" s="40" t="str">
        <f aca="false">Data!$C232&amp;"@"&amp;COUNTIF(Data!$C$2:$C232,Data!$C232)</f>
        <v>June@1</v>
      </c>
    </row>
    <row r="233" customFormat="false" ht="15" hidden="false" customHeight="false" outlineLevel="0" collapsed="false">
      <c r="D233" s="40" t="str">
        <f aca="false">Data!$C233&amp;"@"&amp;COUNTIF(Data!$C$2:$C233,Data!$C233)</f>
        <v>June@2</v>
      </c>
    </row>
    <row r="234" customFormat="false" ht="15" hidden="false" customHeight="false" outlineLevel="0" collapsed="false">
      <c r="D234" s="40" t="str">
        <f aca="false">Data!$C234&amp;"@"&amp;COUNTIF(Data!$C$2:$C234,Data!$C234)</f>
        <v>June@3</v>
      </c>
    </row>
    <row r="235" customFormat="false" ht="15" hidden="false" customHeight="false" outlineLevel="0" collapsed="false">
      <c r="D235" s="40" t="str">
        <f aca="false">Data!$C235&amp;"@"&amp;COUNTIF(Data!$C$2:$C235,Data!$C235)</f>
        <v>June@4</v>
      </c>
    </row>
    <row r="236" customFormat="false" ht="15" hidden="false" customHeight="false" outlineLevel="0" collapsed="false">
      <c r="D236" s="40" t="str">
        <f aca="false">Data!$C236&amp;"@"&amp;COUNTIF(Data!$C$2:$C236,Data!$C236)</f>
        <v>June@5</v>
      </c>
    </row>
    <row r="237" customFormat="false" ht="15" hidden="false" customHeight="false" outlineLevel="0" collapsed="false">
      <c r="D237" s="40" t="str">
        <f aca="false">Data!$C237&amp;"@"&amp;COUNTIF(Data!$C$2:$C237,Data!$C237)</f>
        <v>June@6</v>
      </c>
    </row>
    <row r="238" customFormat="false" ht="15" hidden="false" customHeight="false" outlineLevel="0" collapsed="false">
      <c r="D238" s="40" t="str">
        <f aca="false">Data!$C238&amp;"@"&amp;COUNTIF(Data!$C$2:$C238,Data!$C238)</f>
        <v>June@7</v>
      </c>
    </row>
    <row r="239" customFormat="false" ht="15" hidden="false" customHeight="false" outlineLevel="0" collapsed="false">
      <c r="D239" s="40" t="str">
        <f aca="false">Data!$C239&amp;"@"&amp;COUNTIF(Data!$C$2:$C239,Data!$C239)</f>
        <v>June@8</v>
      </c>
    </row>
    <row r="240" customFormat="false" ht="15" hidden="false" customHeight="false" outlineLevel="0" collapsed="false">
      <c r="D240" s="40" t="str">
        <f aca="false">Data!$C240&amp;"@"&amp;COUNTIF(Data!$C$2:$C240,Data!$C240)</f>
        <v>June@9</v>
      </c>
    </row>
    <row r="241" customFormat="false" ht="15" hidden="false" customHeight="false" outlineLevel="0" collapsed="false">
      <c r="D241" s="40" t="str">
        <f aca="false">Data!$C241&amp;"@"&amp;COUNTIF(Data!$C$2:$C241,Data!$C241)</f>
        <v>June@10</v>
      </c>
    </row>
    <row r="242" customFormat="false" ht="15" hidden="false" customHeight="false" outlineLevel="0" collapsed="false">
      <c r="D242" s="40" t="str">
        <f aca="false">Data!$C242&amp;"@"&amp;COUNTIF(Data!$C$2:$C242,Data!$C242)</f>
        <v>June@11</v>
      </c>
    </row>
    <row r="243" customFormat="false" ht="15" hidden="false" customHeight="false" outlineLevel="0" collapsed="false">
      <c r="D243" s="40" t="str">
        <f aca="false">Data!$C243&amp;"@"&amp;COUNTIF(Data!$C$2:$C243,Data!$C243)</f>
        <v>June@12</v>
      </c>
    </row>
    <row r="244" customFormat="false" ht="15" hidden="false" customHeight="false" outlineLevel="0" collapsed="false">
      <c r="D244" s="40" t="str">
        <f aca="false">Data!$C244&amp;"@"&amp;COUNTIF(Data!$C$2:$C244,Data!$C244)</f>
        <v>June@13</v>
      </c>
    </row>
    <row r="245" customFormat="false" ht="15" hidden="false" customHeight="false" outlineLevel="0" collapsed="false">
      <c r="D245" s="40" t="str">
        <f aca="false">Data!$C245&amp;"@"&amp;COUNTIF(Data!$C$2:$C245,Data!$C245)</f>
        <v>June@14</v>
      </c>
    </row>
    <row r="246" customFormat="false" ht="15" hidden="false" customHeight="false" outlineLevel="0" collapsed="false">
      <c r="D246" s="40" t="str">
        <f aca="false">Data!$C246&amp;"@"&amp;COUNTIF(Data!$C$2:$C246,Data!$C246)</f>
        <v>June@15</v>
      </c>
    </row>
    <row r="247" customFormat="false" ht="15" hidden="false" customHeight="false" outlineLevel="0" collapsed="false">
      <c r="D247" s="40" t="str">
        <f aca="false">Data!$C247&amp;"@"&amp;COUNTIF(Data!$C$2:$C247,Data!$C247)</f>
        <v>June@16</v>
      </c>
    </row>
    <row r="248" customFormat="false" ht="15" hidden="false" customHeight="false" outlineLevel="0" collapsed="false">
      <c r="D248" s="40" t="str">
        <f aca="false">Data!$C248&amp;"@"&amp;COUNTIF(Data!$C$2:$C248,Data!$C248)</f>
        <v>June@17</v>
      </c>
    </row>
    <row r="249" customFormat="false" ht="15" hidden="false" customHeight="false" outlineLevel="0" collapsed="false">
      <c r="D249" s="40" t="str">
        <f aca="false">Data!$C249&amp;"@"&amp;COUNTIF(Data!$C$2:$C249,Data!$C249)</f>
        <v>June@18</v>
      </c>
    </row>
    <row r="250" customFormat="false" ht="15" hidden="false" customHeight="false" outlineLevel="0" collapsed="false">
      <c r="D250" s="40" t="str">
        <f aca="false">Data!$C250&amp;"@"&amp;COUNTIF(Data!$C$2:$C250,Data!$C250)</f>
        <v>June@19</v>
      </c>
    </row>
    <row r="251" customFormat="false" ht="15" hidden="false" customHeight="false" outlineLevel="0" collapsed="false">
      <c r="D251" s="40" t="str">
        <f aca="false">Data!$C251&amp;"@"&amp;COUNTIF(Data!$C$2:$C251,Data!$C251)</f>
        <v>June@20</v>
      </c>
    </row>
    <row r="252" customFormat="false" ht="15" hidden="false" customHeight="false" outlineLevel="0" collapsed="false">
      <c r="D252" s="40" t="str">
        <f aca="false">Data!$C252&amp;"@"&amp;COUNTIF(Data!$C$2:$C252,Data!$C252)</f>
        <v>June@21</v>
      </c>
    </row>
    <row r="253" customFormat="false" ht="15" hidden="false" customHeight="false" outlineLevel="0" collapsed="false">
      <c r="D253" s="40" t="str">
        <f aca="false">Data!$C253&amp;"@"&amp;COUNTIF(Data!$C$2:$C253,Data!$C253)</f>
        <v>June@22</v>
      </c>
    </row>
    <row r="254" customFormat="false" ht="15" hidden="false" customHeight="false" outlineLevel="0" collapsed="false">
      <c r="D254" s="40" t="str">
        <f aca="false">Data!$C254&amp;"@"&amp;COUNTIF(Data!$C$2:$C254,Data!$C254)</f>
        <v>June@23</v>
      </c>
    </row>
    <row r="255" customFormat="false" ht="15" hidden="false" customHeight="false" outlineLevel="0" collapsed="false">
      <c r="D255" s="40" t="str">
        <f aca="false">Data!$C255&amp;"@"&amp;COUNTIF(Data!$C$2:$C255,Data!$C255)</f>
        <v>June@24</v>
      </c>
    </row>
    <row r="256" customFormat="false" ht="15" hidden="false" customHeight="false" outlineLevel="0" collapsed="false">
      <c r="D256" s="40" t="str">
        <f aca="false">Data!$C256&amp;"@"&amp;COUNTIF(Data!$C$2:$C256,Data!$C256)</f>
        <v>June@25</v>
      </c>
    </row>
    <row r="257" customFormat="false" ht="15" hidden="false" customHeight="false" outlineLevel="0" collapsed="false">
      <c r="D257" s="40" t="str">
        <f aca="false">Data!$C257&amp;"@"&amp;COUNTIF(Data!$C$2:$C257,Data!$C257)</f>
        <v>June@26</v>
      </c>
    </row>
    <row r="258" customFormat="false" ht="15" hidden="false" customHeight="false" outlineLevel="0" collapsed="false">
      <c r="D258" s="40" t="str">
        <f aca="false">Data!$C258&amp;"@"&amp;COUNTIF(Data!$C$2:$C258,Data!$C258)</f>
        <v>June@27</v>
      </c>
    </row>
    <row r="259" customFormat="false" ht="15" hidden="false" customHeight="false" outlineLevel="0" collapsed="false">
      <c r="D259" s="40" t="str">
        <f aca="false">Data!$C259&amp;"@"&amp;COUNTIF(Data!$C$2:$C259,Data!$C259)</f>
        <v>June@28</v>
      </c>
    </row>
    <row r="260" customFormat="false" ht="15" hidden="false" customHeight="false" outlineLevel="0" collapsed="false">
      <c r="D260" s="40" t="str">
        <f aca="false">Data!$C260&amp;"@"&amp;COUNTIF(Data!$C$2:$C260,Data!$C260)</f>
        <v>June@29</v>
      </c>
    </row>
    <row r="261" customFormat="false" ht="15" hidden="false" customHeight="false" outlineLevel="0" collapsed="false">
      <c r="D261" s="40" t="str">
        <f aca="false">Data!$C261&amp;"@"&amp;COUNTIF(Data!$C$2:$C261,Data!$C261)</f>
        <v>June@30</v>
      </c>
    </row>
    <row r="262" customFormat="false" ht="15" hidden="false" customHeight="false" outlineLevel="0" collapsed="false">
      <c r="D262" s="40" t="str">
        <f aca="false">Data!$C262&amp;"@"&amp;COUNTIF(Data!$C$2:$C262,Data!$C262)</f>
        <v>June@31</v>
      </c>
    </row>
    <row r="263" customFormat="false" ht="15" hidden="false" customHeight="false" outlineLevel="0" collapsed="false">
      <c r="D263" s="40" t="str">
        <f aca="false">Data!$C263&amp;"@"&amp;COUNTIF(Data!$C$2:$C263,Data!$C263)</f>
        <v>June@32</v>
      </c>
    </row>
    <row r="264" customFormat="false" ht="15" hidden="false" customHeight="false" outlineLevel="0" collapsed="false">
      <c r="D264" s="40" t="str">
        <f aca="false">Data!$C264&amp;"@"&amp;COUNTIF(Data!$C$2:$C264,Data!$C264)</f>
        <v>June@33</v>
      </c>
    </row>
    <row r="265" customFormat="false" ht="15" hidden="false" customHeight="false" outlineLevel="0" collapsed="false">
      <c r="D265" s="40" t="str">
        <f aca="false">Data!$C265&amp;"@"&amp;COUNTIF(Data!$C$2:$C265,Data!$C265)</f>
        <v>June@34</v>
      </c>
    </row>
    <row r="266" customFormat="false" ht="15" hidden="false" customHeight="false" outlineLevel="0" collapsed="false">
      <c r="D266" s="40" t="str">
        <f aca="false">Data!$C266&amp;"@"&amp;COUNTIF(Data!$C$2:$C266,Data!$C266)</f>
        <v>June@35</v>
      </c>
    </row>
    <row r="267" customFormat="false" ht="15" hidden="false" customHeight="false" outlineLevel="0" collapsed="false">
      <c r="D267" s="40" t="str">
        <f aca="false">Data!$C267&amp;"@"&amp;COUNTIF(Data!$C$2:$C267,Data!$C267)</f>
        <v>June@36</v>
      </c>
    </row>
    <row r="268" customFormat="false" ht="15" hidden="false" customHeight="false" outlineLevel="0" collapsed="false">
      <c r="D268" s="40" t="str">
        <f aca="false">Data!$C268&amp;"@"&amp;COUNTIF(Data!$C$2:$C268,Data!$C268)</f>
        <v>June@37</v>
      </c>
    </row>
    <row r="269" customFormat="false" ht="15" hidden="false" customHeight="false" outlineLevel="0" collapsed="false">
      <c r="D269" s="40" t="str">
        <f aca="false">Data!$C269&amp;"@"&amp;COUNTIF(Data!$C$2:$C269,Data!$C269)</f>
        <v>June@38</v>
      </c>
    </row>
    <row r="270" customFormat="false" ht="15" hidden="false" customHeight="false" outlineLevel="0" collapsed="false">
      <c r="D270" s="40" t="str">
        <f aca="false">Data!$C270&amp;"@"&amp;COUNTIF(Data!$C$2:$C270,Data!$C270)</f>
        <v>June@39</v>
      </c>
    </row>
    <row r="271" customFormat="false" ht="15" hidden="false" customHeight="false" outlineLevel="0" collapsed="false">
      <c r="D271" s="40" t="str">
        <f aca="false">Data!$C271&amp;"@"&amp;COUNTIF(Data!$C$2:$C271,Data!$C271)</f>
        <v>July@1</v>
      </c>
    </row>
    <row r="272" customFormat="false" ht="15" hidden="false" customHeight="false" outlineLevel="0" collapsed="false">
      <c r="D272" s="40" t="str">
        <f aca="false">Data!$C272&amp;"@"&amp;COUNTIF(Data!$C$2:$C272,Data!$C272)</f>
        <v>July@2</v>
      </c>
    </row>
    <row r="273" customFormat="false" ht="15" hidden="false" customHeight="false" outlineLevel="0" collapsed="false">
      <c r="D273" s="40" t="str">
        <f aca="false">Data!$C273&amp;"@"&amp;COUNTIF(Data!$C$2:$C273,Data!$C273)</f>
        <v>July@3</v>
      </c>
    </row>
    <row r="274" customFormat="false" ht="15" hidden="false" customHeight="false" outlineLevel="0" collapsed="false">
      <c r="D274" s="40" t="str">
        <f aca="false">Data!$C274&amp;"@"&amp;COUNTIF(Data!$C$2:$C274,Data!$C274)</f>
        <v>July@4</v>
      </c>
    </row>
    <row r="275" customFormat="false" ht="15" hidden="false" customHeight="false" outlineLevel="0" collapsed="false">
      <c r="D275" s="40" t="str">
        <f aca="false">Data!$C275&amp;"@"&amp;COUNTIF(Data!$C$2:$C275,Data!$C275)</f>
        <v>July@5</v>
      </c>
    </row>
    <row r="276" customFormat="false" ht="15" hidden="false" customHeight="false" outlineLevel="0" collapsed="false">
      <c r="D276" s="40" t="str">
        <f aca="false">Data!$C276&amp;"@"&amp;COUNTIF(Data!$C$2:$C276,Data!$C276)</f>
        <v>July@6</v>
      </c>
    </row>
    <row r="277" customFormat="false" ht="15" hidden="false" customHeight="false" outlineLevel="0" collapsed="false">
      <c r="D277" s="40" t="str">
        <f aca="false">Data!$C277&amp;"@"&amp;COUNTIF(Data!$C$2:$C277,Data!$C277)</f>
        <v>July@7</v>
      </c>
    </row>
    <row r="278" customFormat="false" ht="15" hidden="false" customHeight="false" outlineLevel="0" collapsed="false">
      <c r="D278" s="40" t="str">
        <f aca="false">Data!$C278&amp;"@"&amp;COUNTIF(Data!$C$2:$C278,Data!$C278)</f>
        <v>July@8</v>
      </c>
    </row>
    <row r="279" customFormat="false" ht="15" hidden="false" customHeight="false" outlineLevel="0" collapsed="false">
      <c r="D279" s="40" t="str">
        <f aca="false">Data!$C279&amp;"@"&amp;COUNTIF(Data!$C$2:$C279,Data!$C279)</f>
        <v>July@9</v>
      </c>
    </row>
    <row r="280" customFormat="false" ht="15" hidden="false" customHeight="false" outlineLevel="0" collapsed="false">
      <c r="D280" s="40" t="str">
        <f aca="false">Data!$C280&amp;"@"&amp;COUNTIF(Data!$C$2:$C280,Data!$C280)</f>
        <v>July@10</v>
      </c>
    </row>
    <row r="281" customFormat="false" ht="15" hidden="false" customHeight="false" outlineLevel="0" collapsed="false">
      <c r="D281" s="40" t="str">
        <f aca="false">Data!$C281&amp;"@"&amp;COUNTIF(Data!$C$2:$C281,Data!$C281)</f>
        <v>July@11</v>
      </c>
    </row>
    <row r="282" customFormat="false" ht="15" hidden="false" customHeight="false" outlineLevel="0" collapsed="false">
      <c r="D282" s="40" t="str">
        <f aca="false">Data!$C282&amp;"@"&amp;COUNTIF(Data!$C$2:$C282,Data!$C282)</f>
        <v>July@12</v>
      </c>
    </row>
    <row r="283" customFormat="false" ht="15" hidden="false" customHeight="false" outlineLevel="0" collapsed="false">
      <c r="D283" s="40" t="str">
        <f aca="false">Data!$C283&amp;"@"&amp;COUNTIF(Data!$C$2:$C283,Data!$C283)</f>
        <v>July@13</v>
      </c>
    </row>
    <row r="284" customFormat="false" ht="15" hidden="false" customHeight="false" outlineLevel="0" collapsed="false">
      <c r="D284" s="40" t="str">
        <f aca="false">Data!$C284&amp;"@"&amp;COUNTIF(Data!$C$2:$C284,Data!$C284)</f>
        <v>July@14</v>
      </c>
    </row>
    <row r="285" customFormat="false" ht="15" hidden="false" customHeight="false" outlineLevel="0" collapsed="false">
      <c r="D285" s="40" t="str">
        <f aca="false">Data!$C285&amp;"@"&amp;COUNTIF(Data!$C$2:$C285,Data!$C285)</f>
        <v>July@15</v>
      </c>
    </row>
    <row r="286" customFormat="false" ht="15" hidden="false" customHeight="false" outlineLevel="0" collapsed="false">
      <c r="D286" s="40" t="str">
        <f aca="false">Data!$C286&amp;"@"&amp;COUNTIF(Data!$C$2:$C286,Data!$C286)</f>
        <v>July@16</v>
      </c>
    </row>
    <row r="287" customFormat="false" ht="15" hidden="false" customHeight="false" outlineLevel="0" collapsed="false">
      <c r="D287" s="40" t="str">
        <f aca="false">Data!$C287&amp;"@"&amp;COUNTIF(Data!$C$2:$C287,Data!$C287)</f>
        <v>July@17</v>
      </c>
    </row>
    <row r="288" customFormat="false" ht="15" hidden="false" customHeight="false" outlineLevel="0" collapsed="false">
      <c r="D288" s="40" t="str">
        <f aca="false">Data!$C288&amp;"@"&amp;COUNTIF(Data!$C$2:$C288,Data!$C288)</f>
        <v>July@18</v>
      </c>
    </row>
    <row r="289" customFormat="false" ht="15" hidden="false" customHeight="false" outlineLevel="0" collapsed="false">
      <c r="D289" s="40" t="str">
        <f aca="false">Data!$C289&amp;"@"&amp;COUNTIF(Data!$C$2:$C289,Data!$C289)</f>
        <v>July@19</v>
      </c>
    </row>
    <row r="290" customFormat="false" ht="15" hidden="false" customHeight="false" outlineLevel="0" collapsed="false">
      <c r="D290" s="40" t="str">
        <f aca="false">Data!$C290&amp;"@"&amp;COUNTIF(Data!$C$2:$C290,Data!$C290)</f>
        <v>July@20</v>
      </c>
    </row>
    <row r="291" customFormat="false" ht="15" hidden="false" customHeight="false" outlineLevel="0" collapsed="false">
      <c r="D291" s="40" t="str">
        <f aca="false">Data!$C291&amp;"@"&amp;COUNTIF(Data!$C$2:$C291,Data!$C291)</f>
        <v>July@21</v>
      </c>
    </row>
    <row r="292" customFormat="false" ht="15" hidden="false" customHeight="false" outlineLevel="0" collapsed="false">
      <c r="D292" s="40" t="str">
        <f aca="false">Data!$C292&amp;"@"&amp;COUNTIF(Data!$C$2:$C292,Data!$C292)</f>
        <v>July@22</v>
      </c>
    </row>
    <row r="293" customFormat="false" ht="15" hidden="false" customHeight="false" outlineLevel="0" collapsed="false">
      <c r="D293" s="40" t="str">
        <f aca="false">Data!$C293&amp;"@"&amp;COUNTIF(Data!$C$2:$C293,Data!$C293)</f>
        <v>July@23</v>
      </c>
    </row>
    <row r="294" customFormat="false" ht="15" hidden="false" customHeight="false" outlineLevel="0" collapsed="false">
      <c r="D294" s="40" t="str">
        <f aca="false">Data!$C294&amp;"@"&amp;COUNTIF(Data!$C$2:$C294,Data!$C294)</f>
        <v>July@24</v>
      </c>
    </row>
    <row r="295" customFormat="false" ht="15" hidden="false" customHeight="false" outlineLevel="0" collapsed="false">
      <c r="D295" s="40" t="str">
        <f aca="false">Data!$C295&amp;"@"&amp;COUNTIF(Data!$C$2:$C295,Data!$C295)</f>
        <v>July@25</v>
      </c>
    </row>
    <row r="296" customFormat="false" ht="15" hidden="false" customHeight="false" outlineLevel="0" collapsed="false">
      <c r="D296" s="40" t="str">
        <f aca="false">Data!$C296&amp;"@"&amp;COUNTIF(Data!$C$2:$C296,Data!$C296)</f>
        <v>July@26</v>
      </c>
    </row>
    <row r="297" customFormat="false" ht="15" hidden="false" customHeight="false" outlineLevel="0" collapsed="false">
      <c r="D297" s="40" t="str">
        <f aca="false">Data!$C297&amp;"@"&amp;COUNTIF(Data!$C$2:$C297,Data!$C297)</f>
        <v>July@27</v>
      </c>
    </row>
    <row r="298" customFormat="false" ht="15" hidden="false" customHeight="false" outlineLevel="0" collapsed="false">
      <c r="D298" s="40" t="str">
        <f aca="false">Data!$C298&amp;"@"&amp;COUNTIF(Data!$C$2:$C298,Data!$C298)</f>
        <v>July@28</v>
      </c>
    </row>
    <row r="299" customFormat="false" ht="15" hidden="false" customHeight="false" outlineLevel="0" collapsed="false">
      <c r="D299" s="40" t="str">
        <f aca="false">Data!$C299&amp;"@"&amp;COUNTIF(Data!$C$2:$C299,Data!$C299)</f>
        <v>July@29</v>
      </c>
    </row>
    <row r="300" customFormat="false" ht="15" hidden="false" customHeight="false" outlineLevel="0" collapsed="false">
      <c r="D300" s="40" t="str">
        <f aca="false">Data!$C300&amp;"@"&amp;COUNTIF(Data!$C$2:$C300,Data!$C300)</f>
        <v>July@30</v>
      </c>
    </row>
    <row r="301" customFormat="false" ht="15" hidden="false" customHeight="false" outlineLevel="0" collapsed="false">
      <c r="D301" s="40" t="str">
        <f aca="false">Data!$C301&amp;"@"&amp;COUNTIF(Data!$C$2:$C301,Data!$C301)</f>
        <v>July@31</v>
      </c>
    </row>
    <row r="302" customFormat="false" ht="15" hidden="false" customHeight="false" outlineLevel="0" collapsed="false">
      <c r="D302" s="40" t="str">
        <f aca="false">Data!$C302&amp;"@"&amp;COUNTIF(Data!$C$2:$C302,Data!$C302)</f>
        <v>July@32</v>
      </c>
    </row>
    <row r="303" customFormat="false" ht="15" hidden="false" customHeight="false" outlineLevel="0" collapsed="false">
      <c r="D303" s="40" t="str">
        <f aca="false">Data!$C303&amp;"@"&amp;COUNTIF(Data!$C$2:$C303,Data!$C303)</f>
        <v>July@33</v>
      </c>
    </row>
    <row r="304" customFormat="false" ht="15" hidden="false" customHeight="false" outlineLevel="0" collapsed="false">
      <c r="D304" s="40" t="str">
        <f aca="false">Data!$C304&amp;"@"&amp;COUNTIF(Data!$C$2:$C304,Data!$C304)</f>
        <v>July@34</v>
      </c>
    </row>
    <row r="305" customFormat="false" ht="15" hidden="false" customHeight="false" outlineLevel="0" collapsed="false">
      <c r="D305" s="40" t="str">
        <f aca="false">Data!$C305&amp;"@"&amp;COUNTIF(Data!$C$2:$C305,Data!$C305)</f>
        <v>July@35</v>
      </c>
    </row>
    <row r="306" customFormat="false" ht="15" hidden="false" customHeight="false" outlineLevel="0" collapsed="false">
      <c r="D306" s="40" t="str">
        <f aca="false">Data!$C306&amp;"@"&amp;COUNTIF(Data!$C$2:$C306,Data!$C306)</f>
        <v>July@36</v>
      </c>
    </row>
    <row r="307" customFormat="false" ht="15" hidden="false" customHeight="false" outlineLevel="0" collapsed="false">
      <c r="D307" s="40" t="str">
        <f aca="false">Data!$C307&amp;"@"&amp;COUNTIF(Data!$C$2:$C307,Data!$C307)</f>
        <v>July@37</v>
      </c>
    </row>
    <row r="308" customFormat="false" ht="15" hidden="false" customHeight="false" outlineLevel="0" collapsed="false">
      <c r="D308" s="40" t="str">
        <f aca="false">Data!$C308&amp;"@"&amp;COUNTIF(Data!$C$2:$C308,Data!$C308)</f>
        <v>July@38</v>
      </c>
    </row>
    <row r="309" customFormat="false" ht="15" hidden="false" customHeight="false" outlineLevel="0" collapsed="false">
      <c r="D309" s="40" t="str">
        <f aca="false">Data!$C309&amp;"@"&amp;COUNTIF(Data!$C$2:$C309,Data!$C309)</f>
        <v>July@39</v>
      </c>
    </row>
    <row r="310" customFormat="false" ht="15" hidden="false" customHeight="false" outlineLevel="0" collapsed="false">
      <c r="D310" s="40" t="str">
        <f aca="false">Data!$C310&amp;"@"&amp;COUNTIF(Data!$C$2:$C310,Data!$C310)</f>
        <v>July@40</v>
      </c>
    </row>
    <row r="311" customFormat="false" ht="15" hidden="false" customHeight="false" outlineLevel="0" collapsed="false">
      <c r="D311" s="40" t="str">
        <f aca="false">Data!$C311&amp;"@"&amp;COUNTIF(Data!$C$2:$C311,Data!$C311)</f>
        <v>July@41</v>
      </c>
    </row>
    <row r="312" customFormat="false" ht="15" hidden="false" customHeight="false" outlineLevel="0" collapsed="false">
      <c r="D312" s="40" t="str">
        <f aca="false">Data!$C312&amp;"@"&amp;COUNTIF(Data!$C$2:$C312,Data!$C312)</f>
        <v>July@42</v>
      </c>
    </row>
    <row r="313" customFormat="false" ht="15" hidden="false" customHeight="false" outlineLevel="0" collapsed="false">
      <c r="D313" s="40" t="str">
        <f aca="false">Data!$C313&amp;"@"&amp;COUNTIF(Data!$C$2:$C313,Data!$C313)</f>
        <v>July@43</v>
      </c>
    </row>
    <row r="314" customFormat="false" ht="15" hidden="false" customHeight="false" outlineLevel="0" collapsed="false">
      <c r="D314" s="40" t="str">
        <f aca="false">Data!$C314&amp;"@"&amp;COUNTIF(Data!$C$2:$C314,Data!$C314)</f>
        <v>July@44</v>
      </c>
    </row>
    <row r="315" customFormat="false" ht="15" hidden="false" customHeight="false" outlineLevel="0" collapsed="false">
      <c r="D315" s="40" t="str">
        <f aca="false">Data!$C315&amp;"@"&amp;COUNTIF(Data!$C$2:$C315,Data!$C315)</f>
        <v>July@45</v>
      </c>
    </row>
    <row r="316" customFormat="false" ht="15" hidden="false" customHeight="false" outlineLevel="0" collapsed="false">
      <c r="D316" s="40" t="str">
        <f aca="false">Data!$C316&amp;"@"&amp;COUNTIF(Data!$C$2:$C316,Data!$C316)</f>
        <v>July@46</v>
      </c>
    </row>
    <row r="317" customFormat="false" ht="15" hidden="false" customHeight="false" outlineLevel="0" collapsed="false">
      <c r="D317" s="40" t="str">
        <f aca="false">Data!$C317&amp;"@"&amp;COUNTIF(Data!$C$2:$C317,Data!$C317)</f>
        <v>July@47</v>
      </c>
    </row>
    <row r="318" customFormat="false" ht="15" hidden="false" customHeight="false" outlineLevel="0" collapsed="false">
      <c r="D318" s="40" t="str">
        <f aca="false">Data!$C318&amp;"@"&amp;COUNTIF(Data!$C$2:$C318,Data!$C318)</f>
        <v>July@48</v>
      </c>
    </row>
    <row r="319" customFormat="false" ht="15" hidden="false" customHeight="false" outlineLevel="0" collapsed="false">
      <c r="D319" s="40" t="str">
        <f aca="false">Data!$C319&amp;"@"&amp;COUNTIF(Data!$C$2:$C319,Data!$C319)</f>
        <v>July@49</v>
      </c>
    </row>
    <row r="320" customFormat="false" ht="15" hidden="false" customHeight="false" outlineLevel="0" collapsed="false">
      <c r="D320" s="40" t="str">
        <f aca="false">Data!$C320&amp;"@"&amp;COUNTIF(Data!$C$2:$C320,Data!$C320)</f>
        <v>August@1</v>
      </c>
    </row>
    <row r="321" customFormat="false" ht="15" hidden="false" customHeight="false" outlineLevel="0" collapsed="false">
      <c r="D321" s="40" t="str">
        <f aca="false">Data!$C321&amp;"@"&amp;COUNTIF(Data!$C$2:$C321,Data!$C321)</f>
        <v>August@2</v>
      </c>
    </row>
    <row r="322" customFormat="false" ht="15" hidden="false" customHeight="false" outlineLevel="0" collapsed="false">
      <c r="D322" s="40" t="str">
        <f aca="false">Data!$C322&amp;"@"&amp;COUNTIF(Data!$C$2:$C322,Data!$C322)</f>
        <v>August@3</v>
      </c>
    </row>
    <row r="323" customFormat="false" ht="15" hidden="false" customHeight="false" outlineLevel="0" collapsed="false">
      <c r="D323" s="40" t="str">
        <f aca="false">Data!$C323&amp;"@"&amp;COUNTIF(Data!$C$2:$C323,Data!$C323)</f>
        <v>August@4</v>
      </c>
    </row>
    <row r="324" customFormat="false" ht="15" hidden="false" customHeight="false" outlineLevel="0" collapsed="false">
      <c r="D324" s="40" t="str">
        <f aca="false">Data!$C324&amp;"@"&amp;COUNTIF(Data!$C$2:$C324,Data!$C324)</f>
        <v>August@5</v>
      </c>
    </row>
    <row r="325" customFormat="false" ht="15" hidden="false" customHeight="false" outlineLevel="0" collapsed="false">
      <c r="D325" s="40" t="str">
        <f aca="false">Data!$C325&amp;"@"&amp;COUNTIF(Data!$C$2:$C325,Data!$C325)</f>
        <v>August@6</v>
      </c>
    </row>
    <row r="326" customFormat="false" ht="15" hidden="false" customHeight="false" outlineLevel="0" collapsed="false">
      <c r="D326" s="40" t="str">
        <f aca="false">Data!$C326&amp;"@"&amp;COUNTIF(Data!$C$2:$C326,Data!$C326)</f>
        <v>August@7</v>
      </c>
    </row>
    <row r="327" customFormat="false" ht="15" hidden="false" customHeight="false" outlineLevel="0" collapsed="false">
      <c r="D327" s="40" t="str">
        <f aca="false">Data!$C327&amp;"@"&amp;COUNTIF(Data!$C$2:$C327,Data!$C327)</f>
        <v>August@8</v>
      </c>
    </row>
    <row r="328" customFormat="false" ht="15" hidden="false" customHeight="false" outlineLevel="0" collapsed="false">
      <c r="D328" s="40" t="str">
        <f aca="false">Data!$C328&amp;"@"&amp;COUNTIF(Data!$C$2:$C328,Data!$C328)</f>
        <v>August@9</v>
      </c>
    </row>
    <row r="329" customFormat="false" ht="15" hidden="false" customHeight="false" outlineLevel="0" collapsed="false">
      <c r="D329" s="40" t="str">
        <f aca="false">Data!$C329&amp;"@"&amp;COUNTIF(Data!$C$2:$C329,Data!$C329)</f>
        <v>August@10</v>
      </c>
    </row>
    <row r="330" customFormat="false" ht="15" hidden="false" customHeight="false" outlineLevel="0" collapsed="false">
      <c r="D330" s="40" t="str">
        <f aca="false">Data!$C330&amp;"@"&amp;COUNTIF(Data!$C$2:$C330,Data!$C330)</f>
        <v>August@11</v>
      </c>
    </row>
    <row r="331" customFormat="false" ht="15" hidden="false" customHeight="false" outlineLevel="0" collapsed="false">
      <c r="D331" s="40" t="str">
        <f aca="false">Data!$C331&amp;"@"&amp;COUNTIF(Data!$C$2:$C331,Data!$C331)</f>
        <v>August@12</v>
      </c>
    </row>
    <row r="332" customFormat="false" ht="15" hidden="false" customHeight="false" outlineLevel="0" collapsed="false">
      <c r="D332" s="40" t="str">
        <f aca="false">Data!$C332&amp;"@"&amp;COUNTIF(Data!$C$2:$C332,Data!$C332)</f>
        <v>August@13</v>
      </c>
    </row>
    <row r="333" customFormat="false" ht="15" hidden="false" customHeight="false" outlineLevel="0" collapsed="false">
      <c r="D333" s="40" t="str">
        <f aca="false">Data!$C333&amp;"@"&amp;COUNTIF(Data!$C$2:$C333,Data!$C333)</f>
        <v>August@14</v>
      </c>
    </row>
    <row r="334" customFormat="false" ht="15" hidden="false" customHeight="false" outlineLevel="0" collapsed="false">
      <c r="D334" s="40" t="str">
        <f aca="false">Data!$C334&amp;"@"&amp;COUNTIF(Data!$C$2:$C334,Data!$C334)</f>
        <v>August@15</v>
      </c>
    </row>
    <row r="335" customFormat="false" ht="15" hidden="false" customHeight="false" outlineLevel="0" collapsed="false">
      <c r="D335" s="40" t="str">
        <f aca="false">Data!$C335&amp;"@"&amp;COUNTIF(Data!$C$2:$C335,Data!$C335)</f>
        <v>August@16</v>
      </c>
    </row>
    <row r="336" customFormat="false" ht="15" hidden="false" customHeight="false" outlineLevel="0" collapsed="false">
      <c r="D336" s="40" t="str">
        <f aca="false">Data!$C336&amp;"@"&amp;COUNTIF(Data!$C$2:$C336,Data!$C336)</f>
        <v>August@17</v>
      </c>
    </row>
    <row r="337" customFormat="false" ht="15" hidden="false" customHeight="false" outlineLevel="0" collapsed="false">
      <c r="D337" s="40" t="str">
        <f aca="false">Data!$C337&amp;"@"&amp;COUNTIF(Data!$C$2:$C337,Data!$C337)</f>
        <v>August@18</v>
      </c>
    </row>
    <row r="338" customFormat="false" ht="15" hidden="false" customHeight="false" outlineLevel="0" collapsed="false">
      <c r="D338" s="40" t="str">
        <f aca="false">Data!$C338&amp;"@"&amp;COUNTIF(Data!$C$2:$C338,Data!$C338)</f>
        <v>August@19</v>
      </c>
    </row>
    <row r="339" customFormat="false" ht="15" hidden="false" customHeight="false" outlineLevel="0" collapsed="false">
      <c r="D339" s="40" t="str">
        <f aca="false">Data!$C339&amp;"@"&amp;COUNTIF(Data!$C$2:$C339,Data!$C339)</f>
        <v>August@20</v>
      </c>
    </row>
    <row r="340" customFormat="false" ht="15" hidden="false" customHeight="false" outlineLevel="0" collapsed="false">
      <c r="D340" s="40" t="str">
        <f aca="false">Data!$C340&amp;"@"&amp;COUNTIF(Data!$C$2:$C340,Data!$C340)</f>
        <v>August@21</v>
      </c>
    </row>
    <row r="341" customFormat="false" ht="15" hidden="false" customHeight="false" outlineLevel="0" collapsed="false">
      <c r="D341" s="40" t="str">
        <f aca="false">Data!$C341&amp;"@"&amp;COUNTIF(Data!$C$2:$C341,Data!$C341)</f>
        <v>August@22</v>
      </c>
    </row>
    <row r="342" customFormat="false" ht="15" hidden="false" customHeight="false" outlineLevel="0" collapsed="false">
      <c r="D342" s="40" t="str">
        <f aca="false">Data!$C342&amp;"@"&amp;COUNTIF(Data!$C$2:$C342,Data!$C342)</f>
        <v>August@23</v>
      </c>
    </row>
    <row r="343" customFormat="false" ht="15" hidden="false" customHeight="false" outlineLevel="0" collapsed="false">
      <c r="D343" s="40" t="str">
        <f aca="false">Data!$C343&amp;"@"&amp;COUNTIF(Data!$C$2:$C343,Data!$C343)</f>
        <v>August@24</v>
      </c>
    </row>
    <row r="344" customFormat="false" ht="15" hidden="false" customHeight="false" outlineLevel="0" collapsed="false">
      <c r="D344" s="40" t="str">
        <f aca="false">Data!$C344&amp;"@"&amp;COUNTIF(Data!$C$2:$C344,Data!$C344)</f>
        <v>August@25</v>
      </c>
    </row>
    <row r="345" customFormat="false" ht="15" hidden="false" customHeight="false" outlineLevel="0" collapsed="false">
      <c r="D345" s="40" t="str">
        <f aca="false">Data!$C345&amp;"@"&amp;COUNTIF(Data!$C$2:$C345,Data!$C345)</f>
        <v>August@26</v>
      </c>
    </row>
    <row r="346" customFormat="false" ht="15" hidden="false" customHeight="false" outlineLevel="0" collapsed="false">
      <c r="D346" s="40" t="str">
        <f aca="false">Data!$C346&amp;"@"&amp;COUNTIF(Data!$C$2:$C346,Data!$C346)</f>
        <v>August@27</v>
      </c>
    </row>
    <row r="347" customFormat="false" ht="15" hidden="false" customHeight="false" outlineLevel="0" collapsed="false">
      <c r="D347" s="40" t="str">
        <f aca="false">Data!$C347&amp;"@"&amp;COUNTIF(Data!$C$2:$C347,Data!$C347)</f>
        <v>August@28</v>
      </c>
    </row>
    <row r="348" customFormat="false" ht="15" hidden="false" customHeight="false" outlineLevel="0" collapsed="false">
      <c r="D348" s="40" t="str">
        <f aca="false">Data!$C348&amp;"@"&amp;COUNTIF(Data!$C$2:$C348,Data!$C348)</f>
        <v>August@29</v>
      </c>
    </row>
    <row r="349" customFormat="false" ht="15" hidden="false" customHeight="false" outlineLevel="0" collapsed="false">
      <c r="D349" s="40" t="str">
        <f aca="false">Data!$C349&amp;"@"&amp;COUNTIF(Data!$C$2:$C349,Data!$C349)</f>
        <v>August@30</v>
      </c>
    </row>
    <row r="350" customFormat="false" ht="15" hidden="false" customHeight="false" outlineLevel="0" collapsed="false">
      <c r="D350" s="40" t="str">
        <f aca="false">Data!$C350&amp;"@"&amp;COUNTIF(Data!$C$2:$C350,Data!$C350)</f>
        <v>August@31</v>
      </c>
    </row>
    <row r="351" customFormat="false" ht="15" hidden="false" customHeight="false" outlineLevel="0" collapsed="false">
      <c r="D351" s="40" t="str">
        <f aca="false">Data!$C351&amp;"@"&amp;COUNTIF(Data!$C$2:$C351,Data!$C351)</f>
        <v>August@32</v>
      </c>
    </row>
    <row r="352" customFormat="false" ht="15" hidden="false" customHeight="false" outlineLevel="0" collapsed="false">
      <c r="D352" s="40" t="str">
        <f aca="false">Data!$C352&amp;"@"&amp;COUNTIF(Data!$C$2:$C352,Data!$C352)</f>
        <v>August@33</v>
      </c>
    </row>
    <row r="353" customFormat="false" ht="15" hidden="false" customHeight="false" outlineLevel="0" collapsed="false">
      <c r="D353" s="40" t="str">
        <f aca="false">Data!$C353&amp;"@"&amp;COUNTIF(Data!$C$2:$C353,Data!$C353)</f>
        <v>August@34</v>
      </c>
    </row>
    <row r="354" customFormat="false" ht="15" hidden="false" customHeight="false" outlineLevel="0" collapsed="false">
      <c r="D354" s="40" t="str">
        <f aca="false">Data!$C354&amp;"@"&amp;COUNTIF(Data!$C$2:$C354,Data!$C354)</f>
        <v>August@35</v>
      </c>
    </row>
    <row r="355" customFormat="false" ht="15" hidden="false" customHeight="false" outlineLevel="0" collapsed="false">
      <c r="D355" s="40" t="str">
        <f aca="false">Data!$C355&amp;"@"&amp;COUNTIF(Data!$C$2:$C355,Data!$C355)</f>
        <v>August@36</v>
      </c>
    </row>
    <row r="356" customFormat="false" ht="15" hidden="false" customHeight="false" outlineLevel="0" collapsed="false">
      <c r="D356" s="40" t="str">
        <f aca="false">Data!$C356&amp;"@"&amp;COUNTIF(Data!$C$2:$C356,Data!$C356)</f>
        <v>August@37</v>
      </c>
    </row>
    <row r="357" customFormat="false" ht="15" hidden="false" customHeight="false" outlineLevel="0" collapsed="false">
      <c r="D357" s="40" t="str">
        <f aca="false">Data!$C357&amp;"@"&amp;COUNTIF(Data!$C$2:$C357,Data!$C357)</f>
        <v>August@38</v>
      </c>
    </row>
    <row r="358" customFormat="false" ht="15" hidden="false" customHeight="false" outlineLevel="0" collapsed="false">
      <c r="D358" s="40" t="str">
        <f aca="false">Data!$C358&amp;"@"&amp;COUNTIF(Data!$C$2:$C358,Data!$C358)</f>
        <v>August@39</v>
      </c>
    </row>
    <row r="359" customFormat="false" ht="15" hidden="false" customHeight="false" outlineLevel="0" collapsed="false">
      <c r="D359" s="40" t="str">
        <f aca="false">Data!$C359&amp;"@"&amp;COUNTIF(Data!$C$2:$C359,Data!$C359)</f>
        <v>September@1</v>
      </c>
    </row>
    <row r="360" customFormat="false" ht="15" hidden="false" customHeight="false" outlineLevel="0" collapsed="false">
      <c r="D360" s="40" t="str">
        <f aca="false">Data!$C360&amp;"@"&amp;COUNTIF(Data!$C$2:$C360,Data!$C360)</f>
        <v>September@2</v>
      </c>
    </row>
    <row r="361" customFormat="false" ht="15" hidden="false" customHeight="false" outlineLevel="0" collapsed="false">
      <c r="D361" s="40" t="str">
        <f aca="false">Data!$C361&amp;"@"&amp;COUNTIF(Data!$C$2:$C361,Data!$C361)</f>
        <v>September@3</v>
      </c>
    </row>
    <row r="362" customFormat="false" ht="15" hidden="false" customHeight="false" outlineLevel="0" collapsed="false">
      <c r="D362" s="40" t="str">
        <f aca="false">Data!$C362&amp;"@"&amp;COUNTIF(Data!$C$2:$C362,Data!$C362)</f>
        <v>September@4</v>
      </c>
    </row>
    <row r="363" customFormat="false" ht="15" hidden="false" customHeight="false" outlineLevel="0" collapsed="false">
      <c r="D363" s="40" t="str">
        <f aca="false">Data!$C363&amp;"@"&amp;COUNTIF(Data!$C$2:$C363,Data!$C363)</f>
        <v>September@5</v>
      </c>
    </row>
    <row r="364" customFormat="false" ht="15" hidden="false" customHeight="false" outlineLevel="0" collapsed="false">
      <c r="D364" s="40" t="str">
        <f aca="false">Data!$C364&amp;"@"&amp;COUNTIF(Data!$C$2:$C364,Data!$C364)</f>
        <v>September@6</v>
      </c>
    </row>
    <row r="365" customFormat="false" ht="15" hidden="false" customHeight="false" outlineLevel="0" collapsed="false">
      <c r="D365" s="40" t="str">
        <f aca="false">Data!$C365&amp;"@"&amp;COUNTIF(Data!$C$2:$C365,Data!$C365)</f>
        <v>September@7</v>
      </c>
    </row>
    <row r="366" customFormat="false" ht="15" hidden="false" customHeight="false" outlineLevel="0" collapsed="false">
      <c r="D366" s="40" t="str">
        <f aca="false">Data!$C366&amp;"@"&amp;COUNTIF(Data!$C$2:$C366,Data!$C366)</f>
        <v>September@8</v>
      </c>
    </row>
    <row r="367" customFormat="false" ht="15" hidden="false" customHeight="false" outlineLevel="0" collapsed="false">
      <c r="D367" s="40" t="str">
        <f aca="false">Data!$C367&amp;"@"&amp;COUNTIF(Data!$C$2:$C367,Data!$C367)</f>
        <v>September@9</v>
      </c>
    </row>
    <row r="368" customFormat="false" ht="15" hidden="false" customHeight="false" outlineLevel="0" collapsed="false">
      <c r="D368" s="40" t="str">
        <f aca="false">Data!$C368&amp;"@"&amp;COUNTIF(Data!$C$2:$C368,Data!$C368)</f>
        <v>September@10</v>
      </c>
    </row>
    <row r="369" customFormat="false" ht="15" hidden="false" customHeight="false" outlineLevel="0" collapsed="false">
      <c r="D369" s="40" t="str">
        <f aca="false">Data!$C369&amp;"@"&amp;COUNTIF(Data!$C$2:$C369,Data!$C369)</f>
        <v>September@11</v>
      </c>
    </row>
    <row r="370" customFormat="false" ht="15" hidden="false" customHeight="false" outlineLevel="0" collapsed="false">
      <c r="D370" s="40" t="str">
        <f aca="false">Data!$C370&amp;"@"&amp;COUNTIF(Data!$C$2:$C370,Data!$C370)</f>
        <v>September@12</v>
      </c>
    </row>
    <row r="371" customFormat="false" ht="15" hidden="false" customHeight="false" outlineLevel="0" collapsed="false">
      <c r="D371" s="40" t="str">
        <f aca="false">Data!$C371&amp;"@"&amp;COUNTIF(Data!$C$2:$C371,Data!$C371)</f>
        <v>September@13</v>
      </c>
    </row>
    <row r="372" customFormat="false" ht="15" hidden="false" customHeight="false" outlineLevel="0" collapsed="false">
      <c r="D372" s="40" t="str">
        <f aca="false">Data!$C372&amp;"@"&amp;COUNTIF(Data!$C$2:$C372,Data!$C372)</f>
        <v>September@14</v>
      </c>
    </row>
    <row r="373" customFormat="false" ht="15" hidden="false" customHeight="false" outlineLevel="0" collapsed="false">
      <c r="D373" s="40" t="str">
        <f aca="false">Data!$C373&amp;"@"&amp;COUNTIF(Data!$C$2:$C373,Data!$C373)</f>
        <v>September@15</v>
      </c>
    </row>
    <row r="374" customFormat="false" ht="15" hidden="false" customHeight="false" outlineLevel="0" collapsed="false">
      <c r="D374" s="40" t="str">
        <f aca="false">Data!$C374&amp;"@"&amp;COUNTIF(Data!$C$2:$C374,Data!$C374)</f>
        <v>September@16</v>
      </c>
    </row>
    <row r="375" customFormat="false" ht="15" hidden="false" customHeight="false" outlineLevel="0" collapsed="false">
      <c r="D375" s="40" t="str">
        <f aca="false">Data!$C375&amp;"@"&amp;COUNTIF(Data!$C$2:$C375,Data!$C375)</f>
        <v>September@17</v>
      </c>
    </row>
    <row r="376" customFormat="false" ht="15" hidden="false" customHeight="false" outlineLevel="0" collapsed="false">
      <c r="D376" s="40" t="str">
        <f aca="false">Data!$C376&amp;"@"&amp;COUNTIF(Data!$C$2:$C376,Data!$C376)</f>
        <v>September@18</v>
      </c>
    </row>
    <row r="377" customFormat="false" ht="15" hidden="false" customHeight="false" outlineLevel="0" collapsed="false">
      <c r="D377" s="40" t="str">
        <f aca="false">Data!$C377&amp;"@"&amp;COUNTIF(Data!$C$2:$C377,Data!$C377)</f>
        <v>September@19</v>
      </c>
    </row>
    <row r="378" customFormat="false" ht="15" hidden="false" customHeight="false" outlineLevel="0" collapsed="false">
      <c r="D378" s="40" t="str">
        <f aca="false">Data!$C378&amp;"@"&amp;COUNTIF(Data!$C$2:$C378,Data!$C378)</f>
        <v>September@20</v>
      </c>
    </row>
    <row r="379" customFormat="false" ht="15" hidden="false" customHeight="false" outlineLevel="0" collapsed="false">
      <c r="D379" s="40" t="str">
        <f aca="false">Data!$C379&amp;"@"&amp;COUNTIF(Data!$C$2:$C379,Data!$C379)</f>
        <v>September@21</v>
      </c>
    </row>
    <row r="380" customFormat="false" ht="15" hidden="false" customHeight="false" outlineLevel="0" collapsed="false">
      <c r="D380" s="40" t="str">
        <f aca="false">Data!$C380&amp;"@"&amp;COUNTIF(Data!$C$2:$C380,Data!$C380)</f>
        <v>September@22</v>
      </c>
    </row>
    <row r="381" customFormat="false" ht="15" hidden="false" customHeight="false" outlineLevel="0" collapsed="false">
      <c r="D381" s="40" t="str">
        <f aca="false">Data!$C381&amp;"@"&amp;COUNTIF(Data!$C$2:$C381,Data!$C381)</f>
        <v>September@23</v>
      </c>
    </row>
    <row r="382" customFormat="false" ht="15" hidden="false" customHeight="false" outlineLevel="0" collapsed="false">
      <c r="D382" s="40" t="str">
        <f aca="false">Data!$C382&amp;"@"&amp;COUNTIF(Data!$C$2:$C382,Data!$C382)</f>
        <v>September@24</v>
      </c>
    </row>
    <row r="383" customFormat="false" ht="15" hidden="false" customHeight="false" outlineLevel="0" collapsed="false">
      <c r="D383" s="40" t="str">
        <f aca="false">Data!$C383&amp;"@"&amp;COUNTIF(Data!$C$2:$C383,Data!$C383)</f>
        <v>September@25</v>
      </c>
    </row>
    <row r="384" customFormat="false" ht="15" hidden="false" customHeight="false" outlineLevel="0" collapsed="false">
      <c r="D384" s="40" t="str">
        <f aca="false">Data!$C384&amp;"@"&amp;COUNTIF(Data!$C$2:$C384,Data!$C384)</f>
        <v>September@26</v>
      </c>
    </row>
    <row r="385" customFormat="false" ht="15" hidden="false" customHeight="false" outlineLevel="0" collapsed="false">
      <c r="D385" s="40" t="str">
        <f aca="false">Data!$C385&amp;"@"&amp;COUNTIF(Data!$C$2:$C385,Data!$C385)</f>
        <v>September@27</v>
      </c>
    </row>
    <row r="386" customFormat="false" ht="15" hidden="false" customHeight="false" outlineLevel="0" collapsed="false">
      <c r="D386" s="40" t="str">
        <f aca="false">Data!$C386&amp;"@"&amp;COUNTIF(Data!$C$2:$C386,Data!$C386)</f>
        <v>September@28</v>
      </c>
    </row>
    <row r="387" customFormat="false" ht="15" hidden="false" customHeight="false" outlineLevel="0" collapsed="false">
      <c r="D387" s="40" t="str">
        <f aca="false">Data!$C387&amp;"@"&amp;COUNTIF(Data!$C$2:$C387,Data!$C387)</f>
        <v>September@29</v>
      </c>
    </row>
    <row r="388" customFormat="false" ht="15" hidden="false" customHeight="false" outlineLevel="0" collapsed="false">
      <c r="D388" s="40" t="str">
        <f aca="false">Data!$C388&amp;"@"&amp;COUNTIF(Data!$C$2:$C388,Data!$C388)</f>
        <v>September@30</v>
      </c>
    </row>
    <row r="389" customFormat="false" ht="15" hidden="false" customHeight="false" outlineLevel="0" collapsed="false">
      <c r="D389" s="40" t="str">
        <f aca="false">Data!$C389&amp;"@"&amp;COUNTIF(Data!$C$2:$C389,Data!$C389)</f>
        <v>September@31</v>
      </c>
    </row>
    <row r="390" customFormat="false" ht="15" hidden="false" customHeight="false" outlineLevel="0" collapsed="false">
      <c r="D390" s="40" t="str">
        <f aca="false">Data!$C390&amp;"@"&amp;COUNTIF(Data!$C$2:$C390,Data!$C390)</f>
        <v>September@32</v>
      </c>
    </row>
    <row r="391" customFormat="false" ht="15" hidden="false" customHeight="false" outlineLevel="0" collapsed="false">
      <c r="D391" s="40" t="str">
        <f aca="false">Data!$C391&amp;"@"&amp;COUNTIF(Data!$C$2:$C391,Data!$C391)</f>
        <v>September@33</v>
      </c>
    </row>
    <row r="392" customFormat="false" ht="15" hidden="false" customHeight="false" outlineLevel="0" collapsed="false">
      <c r="D392" s="40" t="str">
        <f aca="false">Data!$C392&amp;"@"&amp;COUNTIF(Data!$C$2:$C392,Data!$C392)</f>
        <v>September@34</v>
      </c>
    </row>
    <row r="393" customFormat="false" ht="15" hidden="false" customHeight="false" outlineLevel="0" collapsed="false">
      <c r="D393" s="40" t="str">
        <f aca="false">Data!$C393&amp;"@"&amp;COUNTIF(Data!$C$2:$C393,Data!$C393)</f>
        <v>September@35</v>
      </c>
    </row>
    <row r="394" customFormat="false" ht="15" hidden="false" customHeight="false" outlineLevel="0" collapsed="false">
      <c r="D394" s="40" t="str">
        <f aca="false">Data!$C394&amp;"@"&amp;COUNTIF(Data!$C$2:$C394,Data!$C394)</f>
        <v>September@36</v>
      </c>
    </row>
    <row r="395" customFormat="false" ht="15" hidden="false" customHeight="false" outlineLevel="0" collapsed="false">
      <c r="D395" s="40" t="str">
        <f aca="false">Data!$C395&amp;"@"&amp;COUNTIF(Data!$C$2:$C395,Data!$C395)</f>
        <v>September@37</v>
      </c>
    </row>
    <row r="396" customFormat="false" ht="15" hidden="false" customHeight="false" outlineLevel="0" collapsed="false">
      <c r="D396" s="40" t="str">
        <f aca="false">Data!$C396&amp;"@"&amp;COUNTIF(Data!$C$2:$C396,Data!$C396)</f>
        <v>September@38</v>
      </c>
    </row>
    <row r="397" customFormat="false" ht="15" hidden="false" customHeight="false" outlineLevel="0" collapsed="false">
      <c r="D397" s="40" t="str">
        <f aca="false">Data!$C397&amp;"@"&amp;COUNTIF(Data!$C$2:$C397,Data!$C397)</f>
        <v>September@39</v>
      </c>
    </row>
    <row r="398" customFormat="false" ht="15" hidden="false" customHeight="false" outlineLevel="0" collapsed="false">
      <c r="D398" s="40" t="str">
        <f aca="false">Data!$C398&amp;"@"&amp;COUNTIF(Data!$C$2:$C398,Data!$C398)</f>
        <v>September@40</v>
      </c>
    </row>
    <row r="399" customFormat="false" ht="15" hidden="false" customHeight="false" outlineLevel="0" collapsed="false">
      <c r="D399" s="40" t="str">
        <f aca="false">Data!$C399&amp;"@"&amp;COUNTIF(Data!$C$2:$C399,Data!$C399)</f>
        <v>September@41</v>
      </c>
    </row>
    <row r="400" customFormat="false" ht="15" hidden="false" customHeight="false" outlineLevel="0" collapsed="false">
      <c r="D400" s="40" t="str">
        <f aca="false">Data!$C400&amp;"@"&amp;COUNTIF(Data!$C$2:$C400,Data!$C400)</f>
        <v>October@1</v>
      </c>
    </row>
    <row r="401" customFormat="false" ht="15" hidden="false" customHeight="false" outlineLevel="0" collapsed="false">
      <c r="D401" s="40" t="str">
        <f aca="false">Data!$C401&amp;"@"&amp;COUNTIF(Data!$C$2:$C401,Data!$C401)</f>
        <v>October@2</v>
      </c>
    </row>
    <row r="402" customFormat="false" ht="15" hidden="false" customHeight="false" outlineLevel="0" collapsed="false">
      <c r="D402" s="40" t="str">
        <f aca="false">Data!$C402&amp;"@"&amp;COUNTIF(Data!$C$2:$C402,Data!$C402)</f>
        <v>October@3</v>
      </c>
    </row>
    <row r="403" customFormat="false" ht="15" hidden="false" customHeight="false" outlineLevel="0" collapsed="false">
      <c r="D403" s="40" t="str">
        <f aca="false">Data!$C403&amp;"@"&amp;COUNTIF(Data!$C$2:$C403,Data!$C403)</f>
        <v>October@4</v>
      </c>
    </row>
    <row r="404" customFormat="false" ht="15" hidden="false" customHeight="false" outlineLevel="0" collapsed="false">
      <c r="D404" s="40" t="str">
        <f aca="false">Data!$C404&amp;"@"&amp;COUNTIF(Data!$C$2:$C404,Data!$C404)</f>
        <v>October@5</v>
      </c>
    </row>
    <row r="405" customFormat="false" ht="15" hidden="false" customHeight="false" outlineLevel="0" collapsed="false">
      <c r="D405" s="40" t="str">
        <f aca="false">Data!$C405&amp;"@"&amp;COUNTIF(Data!$C$2:$C405,Data!$C405)</f>
        <v>October@6</v>
      </c>
    </row>
    <row r="406" customFormat="false" ht="15" hidden="false" customHeight="false" outlineLevel="0" collapsed="false">
      <c r="D406" s="40" t="str">
        <f aca="false">Data!$C406&amp;"@"&amp;COUNTIF(Data!$C$2:$C406,Data!$C406)</f>
        <v>October@7</v>
      </c>
    </row>
    <row r="407" customFormat="false" ht="15" hidden="false" customHeight="false" outlineLevel="0" collapsed="false">
      <c r="D407" s="40" t="str">
        <f aca="false">Data!$C407&amp;"@"&amp;COUNTIF(Data!$C$2:$C407,Data!$C407)</f>
        <v>October@8</v>
      </c>
    </row>
    <row r="408" customFormat="false" ht="15" hidden="false" customHeight="false" outlineLevel="0" collapsed="false">
      <c r="D408" s="40" t="str">
        <f aca="false">Data!$C408&amp;"@"&amp;COUNTIF(Data!$C$2:$C408,Data!$C408)</f>
        <v>October@9</v>
      </c>
    </row>
    <row r="409" customFormat="false" ht="15" hidden="false" customHeight="false" outlineLevel="0" collapsed="false">
      <c r="D409" s="40" t="str">
        <f aca="false">Data!$C409&amp;"@"&amp;COUNTIF(Data!$C$2:$C409,Data!$C409)</f>
        <v>October@10</v>
      </c>
    </row>
    <row r="410" customFormat="false" ht="15" hidden="false" customHeight="false" outlineLevel="0" collapsed="false">
      <c r="D410" s="40" t="str">
        <f aca="false">Data!$C410&amp;"@"&amp;COUNTIF(Data!$C$2:$C410,Data!$C410)</f>
        <v>October@11</v>
      </c>
    </row>
    <row r="411" customFormat="false" ht="15" hidden="false" customHeight="false" outlineLevel="0" collapsed="false">
      <c r="D411" s="40" t="str">
        <f aca="false">Data!$C411&amp;"@"&amp;COUNTIF(Data!$C$2:$C411,Data!$C411)</f>
        <v>October@12</v>
      </c>
    </row>
    <row r="412" customFormat="false" ht="15" hidden="false" customHeight="false" outlineLevel="0" collapsed="false">
      <c r="D412" s="40" t="str">
        <f aca="false">Data!$C412&amp;"@"&amp;COUNTIF(Data!$C$2:$C412,Data!$C412)</f>
        <v>October@13</v>
      </c>
    </row>
    <row r="413" customFormat="false" ht="15" hidden="false" customHeight="false" outlineLevel="0" collapsed="false">
      <c r="D413" s="40" t="str">
        <f aca="false">Data!$C413&amp;"@"&amp;COUNTIF(Data!$C$2:$C413,Data!$C413)</f>
        <v>October@14</v>
      </c>
    </row>
    <row r="414" customFormat="false" ht="15" hidden="false" customHeight="false" outlineLevel="0" collapsed="false">
      <c r="D414" s="40" t="str">
        <f aca="false">Data!$C414&amp;"@"&amp;COUNTIF(Data!$C$2:$C414,Data!$C414)</f>
        <v>October@15</v>
      </c>
    </row>
    <row r="415" customFormat="false" ht="15" hidden="false" customHeight="false" outlineLevel="0" collapsed="false">
      <c r="D415" s="40" t="str">
        <f aca="false">Data!$C415&amp;"@"&amp;COUNTIF(Data!$C$2:$C415,Data!$C415)</f>
        <v>October@16</v>
      </c>
    </row>
    <row r="416" customFormat="false" ht="15" hidden="false" customHeight="false" outlineLevel="0" collapsed="false">
      <c r="D416" s="40" t="str">
        <f aca="false">Data!$C416&amp;"@"&amp;COUNTIF(Data!$C$2:$C416,Data!$C416)</f>
        <v>October@17</v>
      </c>
    </row>
    <row r="417" customFormat="false" ht="15" hidden="false" customHeight="false" outlineLevel="0" collapsed="false">
      <c r="D417" s="40" t="str">
        <f aca="false">Data!$C417&amp;"@"&amp;COUNTIF(Data!$C$2:$C417,Data!$C417)</f>
        <v>October@18</v>
      </c>
    </row>
    <row r="418" customFormat="false" ht="15" hidden="false" customHeight="false" outlineLevel="0" collapsed="false">
      <c r="D418" s="40" t="str">
        <f aca="false">Data!$C418&amp;"@"&amp;COUNTIF(Data!$C$2:$C418,Data!$C418)</f>
        <v>October@19</v>
      </c>
    </row>
    <row r="419" customFormat="false" ht="15" hidden="false" customHeight="false" outlineLevel="0" collapsed="false">
      <c r="D419" s="40" t="str">
        <f aca="false">Data!$C419&amp;"@"&amp;COUNTIF(Data!$C$2:$C419,Data!$C419)</f>
        <v>October@20</v>
      </c>
    </row>
    <row r="420" customFormat="false" ht="15" hidden="false" customHeight="false" outlineLevel="0" collapsed="false">
      <c r="D420" s="40" t="str">
        <f aca="false">Data!$C420&amp;"@"&amp;COUNTIF(Data!$C$2:$C420,Data!$C420)</f>
        <v>October@21</v>
      </c>
    </row>
    <row r="421" customFormat="false" ht="15" hidden="false" customHeight="false" outlineLevel="0" collapsed="false">
      <c r="D421" s="40" t="str">
        <f aca="false">Data!$C421&amp;"@"&amp;COUNTIF(Data!$C$2:$C421,Data!$C421)</f>
        <v>October@22</v>
      </c>
    </row>
    <row r="422" customFormat="false" ht="15" hidden="false" customHeight="false" outlineLevel="0" collapsed="false">
      <c r="D422" s="40" t="str">
        <f aca="false">Data!$C422&amp;"@"&amp;COUNTIF(Data!$C$2:$C422,Data!$C422)</f>
        <v>October@23</v>
      </c>
    </row>
    <row r="423" customFormat="false" ht="15" hidden="false" customHeight="false" outlineLevel="0" collapsed="false">
      <c r="D423" s="40" t="str">
        <f aca="false">Data!$C423&amp;"@"&amp;COUNTIF(Data!$C$2:$C423,Data!$C423)</f>
        <v>October@24</v>
      </c>
    </row>
    <row r="424" customFormat="false" ht="15" hidden="false" customHeight="false" outlineLevel="0" collapsed="false">
      <c r="D424" s="40" t="str">
        <f aca="false">Data!$C424&amp;"@"&amp;COUNTIF(Data!$C$2:$C424,Data!$C424)</f>
        <v>October@25</v>
      </c>
    </row>
    <row r="425" customFormat="false" ht="15" hidden="false" customHeight="false" outlineLevel="0" collapsed="false">
      <c r="D425" s="40" t="str">
        <f aca="false">Data!$C425&amp;"@"&amp;COUNTIF(Data!$C$2:$C425,Data!$C425)</f>
        <v>October@26</v>
      </c>
    </row>
    <row r="426" customFormat="false" ht="15" hidden="false" customHeight="false" outlineLevel="0" collapsed="false">
      <c r="D426" s="40" t="str">
        <f aca="false">Data!$C426&amp;"@"&amp;COUNTIF(Data!$C$2:$C426,Data!$C426)</f>
        <v>October@27</v>
      </c>
    </row>
    <row r="427" customFormat="false" ht="15" hidden="false" customHeight="false" outlineLevel="0" collapsed="false">
      <c r="D427" s="40" t="str">
        <f aca="false">Data!$C427&amp;"@"&amp;COUNTIF(Data!$C$2:$C427,Data!$C427)</f>
        <v>October@28</v>
      </c>
    </row>
    <row r="428" customFormat="false" ht="15" hidden="false" customHeight="false" outlineLevel="0" collapsed="false">
      <c r="D428" s="40" t="str">
        <f aca="false">Data!$C428&amp;"@"&amp;COUNTIF(Data!$C$2:$C428,Data!$C428)</f>
        <v>October@29</v>
      </c>
    </row>
    <row r="429" customFormat="false" ht="15" hidden="false" customHeight="false" outlineLevel="0" collapsed="false">
      <c r="D429" s="40" t="str">
        <f aca="false">Data!$C429&amp;"@"&amp;COUNTIF(Data!$C$2:$C429,Data!$C429)</f>
        <v>October@30</v>
      </c>
    </row>
    <row r="430" customFormat="false" ht="15" hidden="false" customHeight="false" outlineLevel="0" collapsed="false">
      <c r="D430" s="40" t="str">
        <f aca="false">Data!$C430&amp;"@"&amp;COUNTIF(Data!$C$2:$C430,Data!$C430)</f>
        <v>October@31</v>
      </c>
    </row>
    <row r="431" customFormat="false" ht="15" hidden="false" customHeight="false" outlineLevel="0" collapsed="false">
      <c r="D431" s="40" t="str">
        <f aca="false">Data!$C431&amp;"@"&amp;COUNTIF(Data!$C$2:$C431,Data!$C431)</f>
        <v>October@32</v>
      </c>
    </row>
    <row r="432" customFormat="false" ht="15" hidden="false" customHeight="false" outlineLevel="0" collapsed="false">
      <c r="D432" s="40" t="str">
        <f aca="false">Data!$C432&amp;"@"&amp;COUNTIF(Data!$C$2:$C432,Data!$C432)</f>
        <v>October@33</v>
      </c>
    </row>
    <row r="433" customFormat="false" ht="15" hidden="false" customHeight="false" outlineLevel="0" collapsed="false">
      <c r="D433" s="40" t="str">
        <f aca="false">Data!$C433&amp;"@"&amp;COUNTIF(Data!$C$2:$C433,Data!$C433)</f>
        <v>October@34</v>
      </c>
    </row>
    <row r="434" customFormat="false" ht="15" hidden="false" customHeight="false" outlineLevel="0" collapsed="false">
      <c r="D434" s="40" t="str">
        <f aca="false">Data!$C434&amp;"@"&amp;COUNTIF(Data!$C$2:$C434,Data!$C434)</f>
        <v>October@35</v>
      </c>
    </row>
    <row r="435" customFormat="false" ht="15" hidden="false" customHeight="false" outlineLevel="0" collapsed="false">
      <c r="D435" s="40" t="str">
        <f aca="false">Data!$C435&amp;"@"&amp;COUNTIF(Data!$C$2:$C435,Data!$C435)</f>
        <v>October@36</v>
      </c>
    </row>
    <row r="436" customFormat="false" ht="15" hidden="false" customHeight="false" outlineLevel="0" collapsed="false">
      <c r="D436" s="40" t="str">
        <f aca="false">Data!$C436&amp;"@"&amp;COUNTIF(Data!$C$2:$C436,Data!$C436)</f>
        <v>October@37</v>
      </c>
    </row>
    <row r="437" customFormat="false" ht="15" hidden="false" customHeight="false" outlineLevel="0" collapsed="false">
      <c r="D437" s="40" t="str">
        <f aca="false">Data!$C437&amp;"@"&amp;COUNTIF(Data!$C$2:$C437,Data!$C437)</f>
        <v>October@38</v>
      </c>
    </row>
    <row r="438" customFormat="false" ht="15" hidden="false" customHeight="false" outlineLevel="0" collapsed="false">
      <c r="D438" s="40" t="str">
        <f aca="false">Data!$C438&amp;"@"&amp;COUNTIF(Data!$C$2:$C438,Data!$C438)</f>
        <v>October@39</v>
      </c>
    </row>
    <row r="439" customFormat="false" ht="15" hidden="false" customHeight="false" outlineLevel="0" collapsed="false">
      <c r="D439" s="40" t="str">
        <f aca="false">Data!$C439&amp;"@"&amp;COUNTIF(Data!$C$2:$C439,Data!$C439)</f>
        <v>October@40</v>
      </c>
    </row>
    <row r="440" customFormat="false" ht="15" hidden="false" customHeight="false" outlineLevel="0" collapsed="false">
      <c r="D440" s="40" t="str">
        <f aca="false">Data!$C440&amp;"@"&amp;COUNTIF(Data!$C$2:$C440,Data!$C440)</f>
        <v>October@41</v>
      </c>
    </row>
    <row r="441" customFormat="false" ht="15" hidden="false" customHeight="false" outlineLevel="0" collapsed="false">
      <c r="D441" s="40" t="str">
        <f aca="false">Data!$C441&amp;"@"&amp;COUNTIF(Data!$C$2:$C441,Data!$C441)</f>
        <v>October@42</v>
      </c>
    </row>
    <row r="442" customFormat="false" ht="15" hidden="false" customHeight="false" outlineLevel="0" collapsed="false">
      <c r="D442" s="40" t="str">
        <f aca="false">Data!$C442&amp;"@"&amp;COUNTIF(Data!$C$2:$C442,Data!$C442)</f>
        <v>October@43</v>
      </c>
    </row>
    <row r="443" customFormat="false" ht="15" hidden="false" customHeight="false" outlineLevel="0" collapsed="false">
      <c r="D443" s="40" t="str">
        <f aca="false">Data!$C443&amp;"@"&amp;COUNTIF(Data!$C$2:$C443,Data!$C443)</f>
        <v>October@44</v>
      </c>
    </row>
    <row r="444" customFormat="false" ht="15" hidden="false" customHeight="false" outlineLevel="0" collapsed="false">
      <c r="D444" s="40" t="str">
        <f aca="false">Data!$C444&amp;"@"&amp;COUNTIF(Data!$C$2:$C444,Data!$C444)</f>
        <v>October@45</v>
      </c>
    </row>
    <row r="445" customFormat="false" ht="15" hidden="false" customHeight="false" outlineLevel="0" collapsed="false">
      <c r="D445" s="40" t="str">
        <f aca="false">Data!$C445&amp;"@"&amp;COUNTIF(Data!$C$2:$C445,Data!$C445)</f>
        <v>October@46</v>
      </c>
    </row>
    <row r="446" customFormat="false" ht="15" hidden="false" customHeight="false" outlineLevel="0" collapsed="false">
      <c r="D446" s="40" t="str">
        <f aca="false">Data!$C446&amp;"@"&amp;COUNTIF(Data!$C$2:$C446,Data!$C446)</f>
        <v>October@47</v>
      </c>
    </row>
    <row r="447" customFormat="false" ht="15" hidden="false" customHeight="false" outlineLevel="0" collapsed="false">
      <c r="D447" s="40" t="str">
        <f aca="false">Data!$C447&amp;"@"&amp;COUNTIF(Data!$C$2:$C447,Data!$C447)</f>
        <v>October@48</v>
      </c>
    </row>
    <row r="448" customFormat="false" ht="15" hidden="false" customHeight="false" outlineLevel="0" collapsed="false">
      <c r="D448" s="40" t="str">
        <f aca="false">Data!$C448&amp;"@"&amp;COUNTIF(Data!$C$2:$C448,Data!$C448)</f>
        <v>October@49</v>
      </c>
    </row>
    <row r="449" customFormat="false" ht="15" hidden="false" customHeight="false" outlineLevel="0" collapsed="false">
      <c r="D449" s="40" t="str">
        <f aca="false">Data!$C449&amp;"@"&amp;COUNTIF(Data!$C$2:$C449,Data!$C449)</f>
        <v>October@50</v>
      </c>
    </row>
    <row r="450" customFormat="false" ht="15" hidden="false" customHeight="false" outlineLevel="0" collapsed="false">
      <c r="D450" s="40" t="str">
        <f aca="false">Data!$C450&amp;"@"&amp;COUNTIF(Data!$C$2:$C450,Data!$C450)</f>
        <v>October@51</v>
      </c>
    </row>
    <row r="451" customFormat="false" ht="15" hidden="false" customHeight="false" outlineLevel="0" collapsed="false">
      <c r="D451" s="40" t="str">
        <f aca="false">Data!$C451&amp;"@"&amp;COUNTIF(Data!$C$2:$C451,Data!$C451)</f>
        <v>October@52</v>
      </c>
    </row>
    <row r="452" customFormat="false" ht="15" hidden="false" customHeight="false" outlineLevel="0" collapsed="false">
      <c r="D452" s="40" t="str">
        <f aca="false">Data!$C452&amp;"@"&amp;COUNTIF(Data!$C$2:$C452,Data!$C452)</f>
        <v>October@53</v>
      </c>
    </row>
    <row r="453" customFormat="false" ht="15" hidden="false" customHeight="false" outlineLevel="0" collapsed="false">
      <c r="D453" s="40" t="str">
        <f aca="false">Data!$C453&amp;"@"&amp;COUNTIF(Data!$C$2:$C453,Data!$C453)</f>
        <v>November@1</v>
      </c>
    </row>
    <row r="454" customFormat="false" ht="15" hidden="false" customHeight="false" outlineLevel="0" collapsed="false">
      <c r="D454" s="40" t="str">
        <f aca="false">Data!$C454&amp;"@"&amp;COUNTIF(Data!$C$2:$C454,Data!$C454)</f>
        <v>November@2</v>
      </c>
    </row>
    <row r="455" customFormat="false" ht="15" hidden="false" customHeight="false" outlineLevel="0" collapsed="false">
      <c r="D455" s="40" t="str">
        <f aca="false">Data!$C455&amp;"@"&amp;COUNTIF(Data!$C$2:$C455,Data!$C455)</f>
        <v>November@3</v>
      </c>
    </row>
    <row r="456" customFormat="false" ht="15" hidden="false" customHeight="false" outlineLevel="0" collapsed="false">
      <c r="D456" s="40" t="str">
        <f aca="false">Data!$C456&amp;"@"&amp;COUNTIF(Data!$C$2:$C456,Data!$C456)</f>
        <v>November@4</v>
      </c>
    </row>
    <row r="457" customFormat="false" ht="15" hidden="false" customHeight="false" outlineLevel="0" collapsed="false">
      <c r="D457" s="40" t="str">
        <f aca="false">Data!$C457&amp;"@"&amp;COUNTIF(Data!$C$2:$C457,Data!$C457)</f>
        <v>November@5</v>
      </c>
    </row>
    <row r="458" customFormat="false" ht="15" hidden="false" customHeight="false" outlineLevel="0" collapsed="false">
      <c r="D458" s="40" t="str">
        <f aca="false">Data!$C458&amp;"@"&amp;COUNTIF(Data!$C$2:$C458,Data!$C458)</f>
        <v>November@6</v>
      </c>
    </row>
    <row r="459" customFormat="false" ht="15" hidden="false" customHeight="false" outlineLevel="0" collapsed="false">
      <c r="D459" s="40" t="str">
        <f aca="false">Data!$C459&amp;"@"&amp;COUNTIF(Data!$C$2:$C459,Data!$C459)</f>
        <v>November@7</v>
      </c>
    </row>
    <row r="460" customFormat="false" ht="15" hidden="false" customHeight="false" outlineLevel="0" collapsed="false">
      <c r="D460" s="40" t="str">
        <f aca="false">Data!$C460&amp;"@"&amp;COUNTIF(Data!$C$2:$C460,Data!$C460)</f>
        <v>November@8</v>
      </c>
    </row>
    <row r="461" customFormat="false" ht="15" hidden="false" customHeight="false" outlineLevel="0" collapsed="false">
      <c r="D461" s="40" t="str">
        <f aca="false">Data!$C461&amp;"@"&amp;COUNTIF(Data!$C$2:$C461,Data!$C461)</f>
        <v>November@9</v>
      </c>
    </row>
    <row r="462" customFormat="false" ht="15" hidden="false" customHeight="false" outlineLevel="0" collapsed="false">
      <c r="D462" s="40" t="str">
        <f aca="false">Data!$C462&amp;"@"&amp;COUNTIF(Data!$C$2:$C462,Data!$C462)</f>
        <v>November@10</v>
      </c>
    </row>
    <row r="463" customFormat="false" ht="15" hidden="false" customHeight="false" outlineLevel="0" collapsed="false">
      <c r="D463" s="40" t="str">
        <f aca="false">Data!$C463&amp;"@"&amp;COUNTIF(Data!$C$2:$C463,Data!$C463)</f>
        <v>November@11</v>
      </c>
    </row>
    <row r="464" customFormat="false" ht="15" hidden="false" customHeight="false" outlineLevel="0" collapsed="false">
      <c r="D464" s="40" t="str">
        <f aca="false">Data!$C464&amp;"@"&amp;COUNTIF(Data!$C$2:$C464,Data!$C464)</f>
        <v>November@12</v>
      </c>
    </row>
    <row r="465" customFormat="false" ht="15" hidden="false" customHeight="false" outlineLevel="0" collapsed="false">
      <c r="D465" s="40" t="str">
        <f aca="false">Data!$C465&amp;"@"&amp;COUNTIF(Data!$C$2:$C465,Data!$C465)</f>
        <v>November@13</v>
      </c>
    </row>
    <row r="466" customFormat="false" ht="15" hidden="false" customHeight="false" outlineLevel="0" collapsed="false">
      <c r="D466" s="40" t="str">
        <f aca="false">Data!$C466&amp;"@"&amp;COUNTIF(Data!$C$2:$C466,Data!$C466)</f>
        <v>November@14</v>
      </c>
    </row>
    <row r="467" customFormat="false" ht="15" hidden="false" customHeight="false" outlineLevel="0" collapsed="false">
      <c r="D467" s="40" t="str">
        <f aca="false">Data!$C467&amp;"@"&amp;COUNTIF(Data!$C$2:$C467,Data!$C467)</f>
        <v>November@15</v>
      </c>
    </row>
    <row r="468" customFormat="false" ht="15" hidden="false" customHeight="false" outlineLevel="0" collapsed="false">
      <c r="D468" s="40" t="str">
        <f aca="false">Data!$C468&amp;"@"&amp;COUNTIF(Data!$C$2:$C468,Data!$C468)</f>
        <v>November@16</v>
      </c>
    </row>
    <row r="469" customFormat="false" ht="15" hidden="false" customHeight="false" outlineLevel="0" collapsed="false">
      <c r="D469" s="40" t="str">
        <f aca="false">Data!$C469&amp;"@"&amp;COUNTIF(Data!$C$2:$C469,Data!$C469)</f>
        <v>November@17</v>
      </c>
    </row>
    <row r="470" customFormat="false" ht="15" hidden="false" customHeight="false" outlineLevel="0" collapsed="false">
      <c r="D470" s="40" t="str">
        <f aca="false">Data!$C470&amp;"@"&amp;COUNTIF(Data!$C$2:$C470,Data!$C470)</f>
        <v>November@18</v>
      </c>
    </row>
    <row r="471" customFormat="false" ht="15" hidden="false" customHeight="false" outlineLevel="0" collapsed="false">
      <c r="D471" s="40" t="str">
        <f aca="false">Data!$C471&amp;"@"&amp;COUNTIF(Data!$C$2:$C471,Data!$C471)</f>
        <v>November@19</v>
      </c>
    </row>
    <row r="472" customFormat="false" ht="15" hidden="false" customHeight="false" outlineLevel="0" collapsed="false">
      <c r="D472" s="40" t="str">
        <f aca="false">Data!$C472&amp;"@"&amp;COUNTIF(Data!$C$2:$C472,Data!$C472)</f>
        <v>November@20</v>
      </c>
    </row>
    <row r="473" customFormat="false" ht="15" hidden="false" customHeight="false" outlineLevel="0" collapsed="false">
      <c r="D473" s="40" t="str">
        <f aca="false">Data!$C473&amp;"@"&amp;COUNTIF(Data!$C$2:$C473,Data!$C473)</f>
        <v>November@21</v>
      </c>
    </row>
    <row r="474" customFormat="false" ht="15" hidden="false" customHeight="false" outlineLevel="0" collapsed="false">
      <c r="D474" s="40" t="str">
        <f aca="false">Data!$C474&amp;"@"&amp;COUNTIF(Data!$C$2:$C474,Data!$C474)</f>
        <v>November@22</v>
      </c>
    </row>
    <row r="475" customFormat="false" ht="15" hidden="false" customHeight="false" outlineLevel="0" collapsed="false">
      <c r="D475" s="40" t="str">
        <f aca="false">Data!$C475&amp;"@"&amp;COUNTIF(Data!$C$2:$C475,Data!$C475)</f>
        <v>November@23</v>
      </c>
    </row>
    <row r="476" customFormat="false" ht="15" hidden="false" customHeight="false" outlineLevel="0" collapsed="false">
      <c r="D476" s="40" t="str">
        <f aca="false">Data!$C476&amp;"@"&amp;COUNTIF(Data!$C$2:$C476,Data!$C476)</f>
        <v>November@24</v>
      </c>
    </row>
    <row r="477" customFormat="false" ht="15" hidden="false" customHeight="false" outlineLevel="0" collapsed="false">
      <c r="D477" s="40" t="str">
        <f aca="false">Data!$C477&amp;"@"&amp;COUNTIF(Data!$C$2:$C477,Data!$C477)</f>
        <v>November@25</v>
      </c>
    </row>
    <row r="478" customFormat="false" ht="15" hidden="false" customHeight="false" outlineLevel="0" collapsed="false">
      <c r="D478" s="40" t="str">
        <f aca="false">Data!$C478&amp;"@"&amp;COUNTIF(Data!$C$2:$C478,Data!$C478)</f>
        <v>November@26</v>
      </c>
    </row>
    <row r="479" customFormat="false" ht="15" hidden="false" customHeight="false" outlineLevel="0" collapsed="false">
      <c r="D479" s="40" t="str">
        <f aca="false">Data!$C479&amp;"@"&amp;COUNTIF(Data!$C$2:$C479,Data!$C479)</f>
        <v>November@27</v>
      </c>
    </row>
    <row r="480" customFormat="false" ht="15" hidden="false" customHeight="false" outlineLevel="0" collapsed="false">
      <c r="D480" s="40" t="str">
        <f aca="false">Data!$C480&amp;"@"&amp;COUNTIF(Data!$C$2:$C480,Data!$C480)</f>
        <v>November@28</v>
      </c>
    </row>
    <row r="481" customFormat="false" ht="15" hidden="false" customHeight="false" outlineLevel="0" collapsed="false">
      <c r="D481" s="40" t="str">
        <f aca="false">Data!$C481&amp;"@"&amp;COUNTIF(Data!$C$2:$C481,Data!$C481)</f>
        <v>November@29</v>
      </c>
    </row>
    <row r="482" customFormat="false" ht="15" hidden="false" customHeight="false" outlineLevel="0" collapsed="false">
      <c r="D482" s="40" t="str">
        <f aca="false">Data!$C482&amp;"@"&amp;COUNTIF(Data!$C$2:$C482,Data!$C482)</f>
        <v>November@30</v>
      </c>
    </row>
    <row r="483" customFormat="false" ht="15" hidden="false" customHeight="false" outlineLevel="0" collapsed="false">
      <c r="D483" s="40" t="str">
        <f aca="false">Data!$C483&amp;"@"&amp;COUNTIF(Data!$C$2:$C483,Data!$C483)</f>
        <v>November@31</v>
      </c>
    </row>
    <row r="484" customFormat="false" ht="15" hidden="false" customHeight="false" outlineLevel="0" collapsed="false">
      <c r="D484" s="40" t="str">
        <f aca="false">Data!$C484&amp;"@"&amp;COUNTIF(Data!$C$2:$C484,Data!$C484)</f>
        <v>November@32</v>
      </c>
    </row>
    <row r="485" customFormat="false" ht="15" hidden="false" customHeight="false" outlineLevel="0" collapsed="false">
      <c r="D485" s="40" t="str">
        <f aca="false">Data!$C485&amp;"@"&amp;COUNTIF(Data!$C$2:$C485,Data!$C485)</f>
        <v>November@33</v>
      </c>
    </row>
    <row r="486" customFormat="false" ht="15" hidden="false" customHeight="false" outlineLevel="0" collapsed="false">
      <c r="D486" s="40" t="str">
        <f aca="false">Data!$C486&amp;"@"&amp;COUNTIF(Data!$C$2:$C486,Data!$C486)</f>
        <v>November@34</v>
      </c>
    </row>
    <row r="487" customFormat="false" ht="15" hidden="false" customHeight="false" outlineLevel="0" collapsed="false">
      <c r="D487" s="40" t="str">
        <f aca="false">Data!$C487&amp;"@"&amp;COUNTIF(Data!$C$2:$C487,Data!$C487)</f>
        <v>November@35</v>
      </c>
    </row>
    <row r="488" customFormat="false" ht="15" hidden="false" customHeight="false" outlineLevel="0" collapsed="false">
      <c r="D488" s="40" t="str">
        <f aca="false">Data!$C488&amp;"@"&amp;COUNTIF(Data!$C$2:$C488,Data!$C488)</f>
        <v>November@36</v>
      </c>
    </row>
    <row r="489" customFormat="false" ht="15" hidden="false" customHeight="false" outlineLevel="0" collapsed="false">
      <c r="D489" s="40" t="str">
        <f aca="false">Data!$C489&amp;"@"&amp;COUNTIF(Data!$C$2:$C489,Data!$C489)</f>
        <v>November@37</v>
      </c>
    </row>
    <row r="490" customFormat="false" ht="15" hidden="false" customHeight="false" outlineLevel="0" collapsed="false">
      <c r="D490" s="40" t="str">
        <f aca="false">Data!$C490&amp;"@"&amp;COUNTIF(Data!$C$2:$C490,Data!$C490)</f>
        <v>November@38</v>
      </c>
    </row>
    <row r="491" customFormat="false" ht="15" hidden="false" customHeight="false" outlineLevel="0" collapsed="false">
      <c r="D491" s="40" t="str">
        <f aca="false">Data!$C491&amp;"@"&amp;COUNTIF(Data!$C$2:$C491,Data!$C491)</f>
        <v>November@39</v>
      </c>
    </row>
    <row r="492" customFormat="false" ht="15" hidden="false" customHeight="false" outlineLevel="0" collapsed="false">
      <c r="D492" s="40" t="str">
        <f aca="false">Data!$C492&amp;"@"&amp;COUNTIF(Data!$C$2:$C492,Data!$C492)</f>
        <v>November@40</v>
      </c>
    </row>
    <row r="493" customFormat="false" ht="15" hidden="false" customHeight="false" outlineLevel="0" collapsed="false">
      <c r="D493" s="40" t="str">
        <f aca="false">Data!$C493&amp;"@"&amp;COUNTIF(Data!$C$2:$C493,Data!$C493)</f>
        <v>November@41</v>
      </c>
    </row>
    <row r="494" customFormat="false" ht="15" hidden="false" customHeight="false" outlineLevel="0" collapsed="false">
      <c r="D494" s="40" t="str">
        <f aca="false">Data!$C494&amp;"@"&amp;COUNTIF(Data!$C$2:$C494,Data!$C494)</f>
        <v>November@42</v>
      </c>
    </row>
    <row r="495" customFormat="false" ht="15" hidden="false" customHeight="false" outlineLevel="0" collapsed="false">
      <c r="D495" s="40" t="str">
        <f aca="false">Data!$C495&amp;"@"&amp;COUNTIF(Data!$C$2:$C495,Data!$C495)</f>
        <v>November@43</v>
      </c>
    </row>
    <row r="496" customFormat="false" ht="15" hidden="false" customHeight="false" outlineLevel="0" collapsed="false">
      <c r="D496" s="40" t="str">
        <f aca="false">Data!$C496&amp;"@"&amp;COUNTIF(Data!$C$2:$C496,Data!$C496)</f>
        <v>December@1</v>
      </c>
    </row>
    <row r="497" customFormat="false" ht="15" hidden="false" customHeight="false" outlineLevel="0" collapsed="false">
      <c r="D497" s="40" t="str">
        <f aca="false">Data!$C497&amp;"@"&amp;COUNTIF(Data!$C$2:$C497,Data!$C497)</f>
        <v>December@2</v>
      </c>
    </row>
    <row r="498" customFormat="false" ht="15" hidden="false" customHeight="false" outlineLevel="0" collapsed="false">
      <c r="D498" s="40" t="str">
        <f aca="false">Data!$C498&amp;"@"&amp;COUNTIF(Data!$C$2:$C498,Data!$C498)</f>
        <v>December@3</v>
      </c>
    </row>
    <row r="499" customFormat="false" ht="15" hidden="false" customHeight="false" outlineLevel="0" collapsed="false">
      <c r="D499" s="40" t="str">
        <f aca="false">Data!$C499&amp;"@"&amp;COUNTIF(Data!$C$2:$C499,Data!$C499)</f>
        <v>December@4</v>
      </c>
    </row>
    <row r="500" customFormat="false" ht="15" hidden="false" customHeight="false" outlineLevel="0" collapsed="false">
      <c r="D500" s="40" t="str">
        <f aca="false">Data!$C500&amp;"@"&amp;COUNTIF(Data!$C$2:$C500,Data!$C500)</f>
        <v>December@5</v>
      </c>
    </row>
    <row r="501" customFormat="false" ht="15" hidden="false" customHeight="false" outlineLevel="0" collapsed="false">
      <c r="D501" s="40" t="str">
        <f aca="false">Data!$C501&amp;"@"&amp;COUNTIF(Data!$C$2:$C501,Data!$C501)</f>
        <v>December@6</v>
      </c>
    </row>
    <row r="502" customFormat="false" ht="15" hidden="false" customHeight="false" outlineLevel="0" collapsed="false">
      <c r="D502" s="40" t="str">
        <f aca="false">Data!$C502&amp;"@"&amp;COUNTIF(Data!$C$2:$C502,Data!$C502)</f>
        <v>December@7</v>
      </c>
    </row>
    <row r="503" customFormat="false" ht="15" hidden="false" customHeight="false" outlineLevel="0" collapsed="false">
      <c r="D503" s="40" t="str">
        <f aca="false">Data!$C503&amp;"@"&amp;COUNTIF(Data!$C$2:$C503,Data!$C503)</f>
        <v>December@8</v>
      </c>
    </row>
    <row r="504" customFormat="false" ht="15" hidden="false" customHeight="false" outlineLevel="0" collapsed="false">
      <c r="D504" s="40" t="str">
        <f aca="false">Data!$C504&amp;"@"&amp;COUNTIF(Data!$C$2:$C504,Data!$C504)</f>
        <v>December@9</v>
      </c>
    </row>
    <row r="505" customFormat="false" ht="15" hidden="false" customHeight="false" outlineLevel="0" collapsed="false">
      <c r="D505" s="40" t="str">
        <f aca="false">Data!$C505&amp;"@"&amp;COUNTIF(Data!$C$2:$C505,Data!$C505)</f>
        <v>December@10</v>
      </c>
    </row>
    <row r="506" customFormat="false" ht="15" hidden="false" customHeight="false" outlineLevel="0" collapsed="false">
      <c r="D506" s="40" t="str">
        <f aca="false">Data!$C506&amp;"@"&amp;COUNTIF(Data!$C$2:$C506,Data!$C506)</f>
        <v>December@11</v>
      </c>
    </row>
    <row r="507" customFormat="false" ht="15" hidden="false" customHeight="false" outlineLevel="0" collapsed="false">
      <c r="D507" s="40" t="str">
        <f aca="false">Data!$C507&amp;"@"&amp;COUNTIF(Data!$C$2:$C507,Data!$C507)</f>
        <v>December@12</v>
      </c>
    </row>
    <row r="508" customFormat="false" ht="15" hidden="false" customHeight="false" outlineLevel="0" collapsed="false">
      <c r="D508" s="40" t="str">
        <f aca="false">Data!$C508&amp;"@"&amp;COUNTIF(Data!$C$2:$C508,Data!$C508)</f>
        <v>December@13</v>
      </c>
    </row>
    <row r="509" customFormat="false" ht="15" hidden="false" customHeight="false" outlineLevel="0" collapsed="false">
      <c r="D509" s="40" t="str">
        <f aca="false">Data!$C509&amp;"@"&amp;COUNTIF(Data!$C$2:$C509,Data!$C509)</f>
        <v>December@14</v>
      </c>
    </row>
    <row r="510" customFormat="false" ht="15" hidden="false" customHeight="false" outlineLevel="0" collapsed="false">
      <c r="D510" s="40" t="str">
        <f aca="false">Data!$C510&amp;"@"&amp;COUNTIF(Data!$C$2:$C510,Data!$C510)</f>
        <v>December@15</v>
      </c>
    </row>
    <row r="511" customFormat="false" ht="15" hidden="false" customHeight="false" outlineLevel="0" collapsed="false">
      <c r="D511" s="40" t="str">
        <f aca="false">Data!$C511&amp;"@"&amp;COUNTIF(Data!$C$2:$C511,Data!$C511)</f>
        <v>December@16</v>
      </c>
    </row>
    <row r="512" customFormat="false" ht="15" hidden="false" customHeight="false" outlineLevel="0" collapsed="false">
      <c r="D512" s="40" t="str">
        <f aca="false">Data!$C512&amp;"@"&amp;COUNTIF(Data!$C$2:$C512,Data!$C512)</f>
        <v>December@17</v>
      </c>
    </row>
    <row r="513" customFormat="false" ht="15" hidden="false" customHeight="false" outlineLevel="0" collapsed="false">
      <c r="D513" s="40" t="str">
        <f aca="false">Data!$C513&amp;"@"&amp;COUNTIF(Data!$C$2:$C513,Data!$C513)</f>
        <v>December@18</v>
      </c>
    </row>
    <row r="514" customFormat="false" ht="15" hidden="false" customHeight="false" outlineLevel="0" collapsed="false">
      <c r="D514" s="40" t="str">
        <f aca="false">Data!$C514&amp;"@"&amp;COUNTIF(Data!$C$2:$C514,Data!$C514)</f>
        <v>December@19</v>
      </c>
    </row>
    <row r="515" customFormat="false" ht="15" hidden="false" customHeight="false" outlineLevel="0" collapsed="false">
      <c r="D515" s="40" t="str">
        <f aca="false">Data!$C515&amp;"@"&amp;COUNTIF(Data!$C$2:$C515,Data!$C515)</f>
        <v>December@20</v>
      </c>
    </row>
    <row r="516" customFormat="false" ht="15" hidden="false" customHeight="false" outlineLevel="0" collapsed="false">
      <c r="D516" s="40" t="str">
        <f aca="false">Data!$C516&amp;"@"&amp;COUNTIF(Data!$C$2:$C516,Data!$C516)</f>
        <v>December@21</v>
      </c>
    </row>
    <row r="517" customFormat="false" ht="15" hidden="false" customHeight="false" outlineLevel="0" collapsed="false">
      <c r="D517" s="40" t="str">
        <f aca="false">Data!$C517&amp;"@"&amp;COUNTIF(Data!$C$2:$C517,Data!$C517)</f>
        <v>December@22</v>
      </c>
    </row>
    <row r="518" customFormat="false" ht="15" hidden="false" customHeight="false" outlineLevel="0" collapsed="false">
      <c r="D518" s="40" t="str">
        <f aca="false">Data!$C518&amp;"@"&amp;COUNTIF(Data!$C$2:$C518,Data!$C518)</f>
        <v>December@23</v>
      </c>
    </row>
    <row r="519" customFormat="false" ht="15" hidden="false" customHeight="false" outlineLevel="0" collapsed="false">
      <c r="D519" s="40" t="str">
        <f aca="false">Data!$C519&amp;"@"&amp;COUNTIF(Data!$C$2:$C519,Data!$C519)</f>
        <v>December@24</v>
      </c>
    </row>
    <row r="520" customFormat="false" ht="15" hidden="false" customHeight="false" outlineLevel="0" collapsed="false">
      <c r="D520" s="40" t="str">
        <f aca="false">Data!$C520&amp;"@"&amp;COUNTIF(Data!$C$2:$C520,Data!$C520)</f>
        <v>December@25</v>
      </c>
    </row>
    <row r="521" customFormat="false" ht="15" hidden="false" customHeight="false" outlineLevel="0" collapsed="false">
      <c r="D521" s="40" t="str">
        <f aca="false">Data!$C521&amp;"@"&amp;COUNTIF(Data!$C$2:$C521,Data!$C521)</f>
        <v>December@26</v>
      </c>
    </row>
    <row r="522" customFormat="false" ht="15" hidden="false" customHeight="false" outlineLevel="0" collapsed="false">
      <c r="D522" s="40" t="str">
        <f aca="false">Data!$C522&amp;"@"&amp;COUNTIF(Data!$C$2:$C522,Data!$C522)</f>
        <v>December@27</v>
      </c>
    </row>
    <row r="523" customFormat="false" ht="15" hidden="false" customHeight="false" outlineLevel="0" collapsed="false">
      <c r="D523" s="40" t="str">
        <f aca="false">Data!$C523&amp;"@"&amp;COUNTIF(Data!$C$2:$C523,Data!$C523)</f>
        <v>December@28</v>
      </c>
    </row>
    <row r="524" customFormat="false" ht="15" hidden="false" customHeight="false" outlineLevel="0" collapsed="false">
      <c r="D524" s="40" t="str">
        <f aca="false">Data!$C524&amp;"@"&amp;COUNTIF(Data!$C$2:$C524,Data!$C524)</f>
        <v>December@29</v>
      </c>
    </row>
    <row r="525" customFormat="false" ht="15" hidden="false" customHeight="false" outlineLevel="0" collapsed="false">
      <c r="D525" s="40" t="str">
        <f aca="false">Data!$C525&amp;"@"&amp;COUNTIF(Data!$C$2:$C525,Data!$C525)</f>
        <v>December@30</v>
      </c>
    </row>
    <row r="526" customFormat="false" ht="15" hidden="false" customHeight="false" outlineLevel="0" collapsed="false">
      <c r="D526" s="40" t="str">
        <f aca="false">Data!$C526&amp;"@"&amp;COUNTIF(Data!$C$2:$C526,Data!$C526)</f>
        <v>December@31</v>
      </c>
    </row>
    <row r="527" customFormat="false" ht="15" hidden="false" customHeight="false" outlineLevel="0" collapsed="false">
      <c r="D527" s="40" t="str">
        <f aca="false">Data!$C527&amp;"@"&amp;COUNTIF(Data!$C$2:$C527,Data!$C527)</f>
        <v>December@32</v>
      </c>
    </row>
    <row r="528" customFormat="false" ht="15" hidden="false" customHeight="false" outlineLevel="0" collapsed="false">
      <c r="D528" s="40" t="str">
        <f aca="false">Data!$C528&amp;"@"&amp;COUNTIF(Data!$C$2:$C528,Data!$C528)</f>
        <v>December@33</v>
      </c>
    </row>
    <row r="529" customFormat="false" ht="15" hidden="false" customHeight="false" outlineLevel="0" collapsed="false">
      <c r="D529" s="40" t="str">
        <f aca="false">Data!$C529&amp;"@"&amp;COUNTIF(Data!$C$2:$C529,Data!$C529)</f>
        <v>December@34</v>
      </c>
    </row>
    <row r="530" customFormat="false" ht="15" hidden="false" customHeight="false" outlineLevel="0" collapsed="false">
      <c r="D530" s="40" t="str">
        <f aca="false">Data!$C530&amp;"@"&amp;COUNTIF(Data!$C$2:$C530,Data!$C530)</f>
        <v>December@35</v>
      </c>
    </row>
    <row r="531" customFormat="false" ht="15" hidden="false" customHeight="false" outlineLevel="0" collapsed="false">
      <c r="D531" s="40" t="str">
        <f aca="false">Data!$C531&amp;"@"&amp;COUNTIF(Data!$C$2:$C531,Data!$C531)</f>
        <v>December@36</v>
      </c>
    </row>
    <row r="532" customFormat="false" ht="15" hidden="false" customHeight="false" outlineLevel="0" collapsed="false">
      <c r="D532" s="40" t="str">
        <f aca="false">Data!$C532&amp;"@"&amp;COUNTIF(Data!$C$2:$C532,Data!$C532)</f>
        <v>December@37</v>
      </c>
    </row>
    <row r="533" customFormat="false" ht="15" hidden="false" customHeight="false" outlineLevel="0" collapsed="false">
      <c r="D533" s="40" t="str">
        <f aca="false">Data!$C533&amp;"@"&amp;COUNTIF(Data!$C$2:$C533,Data!$C533)</f>
        <v>December@38</v>
      </c>
    </row>
    <row r="534" customFormat="false" ht="15" hidden="false" customHeight="false" outlineLevel="0" collapsed="false">
      <c r="D534" s="40" t="str">
        <f aca="false">Data!$C534&amp;"@"&amp;COUNTIF(Data!$C$2:$C534,Data!$C534)</f>
        <v>December@39</v>
      </c>
    </row>
    <row r="535" customFormat="false" ht="15" hidden="false" customHeight="false" outlineLevel="0" collapsed="false">
      <c r="D535" s="40" t="str">
        <f aca="false">Data!$C535&amp;"@"&amp;COUNTIF(Data!$C$2:$C535,Data!$C535)</f>
        <v>December@40</v>
      </c>
    </row>
    <row r="536" customFormat="false" ht="15" hidden="false" customHeight="false" outlineLevel="0" collapsed="false">
      <c r="D536" s="40" t="str">
        <f aca="false">Data!$C536&amp;"@"&amp;COUNTIF(Data!$C$2:$C536,Data!$C536)</f>
        <v>December@41</v>
      </c>
    </row>
    <row r="537" customFormat="false" ht="15" hidden="false" customHeight="false" outlineLevel="0" collapsed="false">
      <c r="D537" s="40" t="str">
        <f aca="false">Data!$C537&amp;"@"&amp;COUNTIF(Data!$C$2:$C537,Data!$C537)</f>
        <v>December@42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1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70"/>
    <col collapsed="false" customWidth="true" hidden="false" outlineLevel="0" max="7" min="7" style="0" width="30"/>
    <col collapsed="false" customWidth="true" hidden="false" outlineLevel="0" max="8" min="8" style="0" width="17"/>
    <col collapsed="false" customWidth="true" hidden="false" outlineLevel="0" max="9" min="9" style="0" width="44"/>
  </cols>
  <sheetData>
    <row r="1" customFormat="false" ht="16.15" hidden="false" customHeight="false" outlineLevel="0" collapsed="false">
      <c r="A1" s="21" t="s">
        <v>410</v>
      </c>
    </row>
    <row r="2" customFormat="false" ht="15" hidden="false" customHeight="false" outlineLevel="0" collapsed="false">
      <c r="A2" s="13" t="s">
        <v>3</v>
      </c>
      <c r="B2" s="13"/>
      <c r="C2" s="13"/>
      <c r="D2" s="13"/>
      <c r="E2" s="13"/>
      <c r="F2" s="13"/>
      <c r="G2" s="13"/>
      <c r="H2" s="13"/>
      <c r="I2" s="13"/>
    </row>
    <row r="3" customFormat="false" ht="15" hidden="false" customHeight="false" outlineLevel="0" collapsed="false">
      <c r="A3" s="38" t="s">
        <v>21</v>
      </c>
      <c r="B3" s="38" t="s">
        <v>22</v>
      </c>
      <c r="C3" s="38" t="s">
        <v>23</v>
      </c>
      <c r="D3" s="38" t="s">
        <v>24</v>
      </c>
      <c r="E3" s="38" t="s">
        <v>25</v>
      </c>
      <c r="F3" s="38" t="s">
        <v>26</v>
      </c>
      <c r="G3" s="38" t="s">
        <v>27</v>
      </c>
      <c r="H3" s="38" t="s">
        <v>28</v>
      </c>
      <c r="I3" s="38" t="s">
        <v>29</v>
      </c>
    </row>
    <row r="4" customFormat="false" ht="15" hidden="false" customHeight="false" outlineLevel="0" collapsed="false">
      <c r="A4" s="41" t="n">
        <f aca="false">IF(Data!A2="","",Data!A2)</f>
        <v>46023</v>
      </c>
      <c r="B4" s="42" t="str">
        <f aca="false">IF(Data!B2="","",Data!B2)</f>
        <v>Thursday</v>
      </c>
      <c r="C4" s="42" t="str">
        <f aca="false">IF(Data!C2="","",Data!C2)</f>
        <v>January</v>
      </c>
      <c r="D4" s="42" t="str">
        <f aca="false">IF(Data!D2="","",Data!D2)</f>
        <v>Submission</v>
      </c>
      <c r="E4" s="42" t="str">
        <f aca="false">IF(Data!E2="","",Data!E2)</f>
        <v/>
      </c>
      <c r="F4" s="43" t="str">
        <f aca="false">IF(Data!F2="","",Data!F2)</f>
        <v>Consolidated Return of All Transactions based on the Reconciled Data of Stockbrokers</v>
      </c>
      <c r="G4" s="43" t="str">
        <f aca="false">IF(Data!G2="","",Data!G2)</f>
        <v>December 16–31, 2025</v>
      </c>
      <c r="H4" s="42" t="str">
        <f aca="false">IF(Data!H2="","",Data!H2)</f>
        <v>Published by BIR</v>
      </c>
      <c r="I4" s="43" t="str">
        <f aca="false">IF(Data!I2="","",Data!I2)</f>
        <v/>
      </c>
    </row>
    <row r="5" customFormat="false" ht="22.35" hidden="false" customHeight="false" outlineLevel="0" collapsed="false">
      <c r="A5" s="41" t="n">
        <f aca="false">IF(Data!A3="","",Data!A3)</f>
        <v>46023</v>
      </c>
      <c r="B5" s="42" t="str">
        <f aca="false">IF(Data!B3="","",Data!B3)</f>
        <v>Thursday</v>
      </c>
      <c r="C5" s="42" t="str">
        <f aca="false">IF(Data!C3="","",Data!C3)</f>
        <v>January</v>
      </c>
      <c r="D5" s="42" t="str">
        <f aca="false">IF(Data!D3="","",Data!D3)</f>
        <v>Submission</v>
      </c>
      <c r="E5" s="42" t="str">
        <f aca="false">IF(Data!E3="","",Data!E3)</f>
        <v/>
      </c>
      <c r="F5" s="43" t="str">
        <f aca="false">IF(Data!F3="","",Data!F3)</f>
        <v>Engagement Letters and Renewals or Subsequent Agreements for Financial Audit by Independent CPAs</v>
      </c>
      <c r="G5" s="43" t="str">
        <f aca="false">IF(Data!G3="","",Data!G3)</f>
        <v>Fiscal Year beginning March 1, 2026</v>
      </c>
      <c r="H5" s="42" t="str">
        <f aca="false">IF(Data!H3="","",Data!H3)</f>
        <v>Published by BIR</v>
      </c>
      <c r="I5" s="43" t="str">
        <f aca="false">IF(Data!I3="","",Data!I3)</f>
        <v/>
      </c>
    </row>
    <row r="6" customFormat="false" ht="15" hidden="false" customHeight="false" outlineLevel="0" collapsed="false">
      <c r="A6" s="41" t="n">
        <f aca="false">IF(Data!A4="","",Data!A4)</f>
        <v>46027</v>
      </c>
      <c r="B6" s="42" t="str">
        <f aca="false">IF(Data!B4="","",Data!B4)</f>
        <v>Monday</v>
      </c>
      <c r="C6" s="42" t="str">
        <f aca="false">IF(Data!C4="","",Data!C4)</f>
        <v>January</v>
      </c>
      <c r="D6" s="42" t="str">
        <f aca="false">IF(Data!D4="","",Data!D4)</f>
        <v>Filing &amp; payment</v>
      </c>
      <c r="E6" s="42" t="str">
        <f aca="false">IF(Data!E4="","",Data!E4)</f>
        <v>2000</v>
      </c>
      <c r="F6" s="43" t="str">
        <f aca="false">IF(Data!F4="","",Data!F4)</f>
        <v>BIR Form 2000 (Monthly Documentary Stamp Tax Declaration/Return)</v>
      </c>
      <c r="G6" s="43" t="str">
        <f aca="false">IF(Data!G4="","",Data!G4)</f>
        <v>Month of December 2025</v>
      </c>
      <c r="H6" s="42" t="str">
        <f aca="false">IF(Data!H4="","",Data!H4)</f>
        <v>Published by BIR</v>
      </c>
      <c r="I6" s="43" t="str">
        <f aca="false">IF(Data!I4="","",Data!I4)</f>
        <v/>
      </c>
    </row>
    <row r="7" customFormat="false" ht="15" hidden="false" customHeight="false" outlineLevel="0" collapsed="false">
      <c r="A7" s="41" t="n">
        <f aca="false">IF(Data!A5="","",Data!A5)</f>
        <v>46027</v>
      </c>
      <c r="B7" s="42" t="str">
        <f aca="false">IF(Data!B5="","",Data!B5)</f>
        <v>Monday</v>
      </c>
      <c r="C7" s="42" t="str">
        <f aca="false">IF(Data!C5="","",Data!C5)</f>
        <v>January</v>
      </c>
      <c r="D7" s="42" t="str">
        <f aca="false">IF(Data!D5="","",Data!D5)</f>
        <v>Filing &amp; payment</v>
      </c>
      <c r="E7" s="42" t="str">
        <f aca="false">IF(Data!E5="","",Data!E5)</f>
        <v>2000-OT</v>
      </c>
      <c r="F7" s="43" t="str">
        <f aca="false">IF(Data!F5="","",Data!F5)</f>
        <v>BIR Form 2000-OT (Documentary Stamp Tax Declaration/Return One-Time Transactions)</v>
      </c>
      <c r="G7" s="43" t="str">
        <f aca="false">IF(Data!G5="","",Data!G5)</f>
        <v>Month of December 2025</v>
      </c>
      <c r="H7" s="42" t="str">
        <f aca="false">IF(Data!H5="","",Data!H5)</f>
        <v>Published by BIR</v>
      </c>
      <c r="I7" s="43" t="str">
        <f aca="false">IF(Data!I5="","",Data!I5)</f>
        <v/>
      </c>
    </row>
    <row r="8" customFormat="false" ht="22.35" hidden="false" customHeight="false" outlineLevel="0" collapsed="false">
      <c r="A8" s="41" t="n">
        <f aca="false">IF(Data!A6="","",Data!A6)</f>
        <v>46027</v>
      </c>
      <c r="B8" s="42" t="str">
        <f aca="false">IF(Data!B6="","",Data!B6)</f>
        <v>Monday</v>
      </c>
      <c r="C8" s="42" t="str">
        <f aca="false">IF(Data!C6="","",Data!C6)</f>
        <v>January</v>
      </c>
      <c r="D8" s="42" t="str">
        <f aca="false">IF(Data!D6="","",Data!D6)</f>
        <v>Submission</v>
      </c>
      <c r="E8" s="42" t="str">
        <f aca="false">IF(Data!E6="","",Data!E6)</f>
        <v/>
      </c>
      <c r="F8" s="43" t="str">
        <f aca="false">IF(Data!F6="","",Data!F6)</f>
        <v>Summary Report of Certification issued by the President of the National Home Mortgage Finance Corporation (NHMFC)</v>
      </c>
      <c r="G8" s="43" t="str">
        <f aca="false">IF(Data!G6="","",Data!G6)</f>
        <v>Month of December 2025</v>
      </c>
      <c r="H8" s="42" t="str">
        <f aca="false">IF(Data!H6="","",Data!H6)</f>
        <v>Published by BIR</v>
      </c>
      <c r="I8" s="43" t="str">
        <f aca="false">IF(Data!I6="","",Data!I6)</f>
        <v/>
      </c>
    </row>
    <row r="9" customFormat="false" ht="43.25" hidden="false" customHeight="false" outlineLevel="0" collapsed="false">
      <c r="A9" s="41" t="n">
        <f aca="false">IF(Data!A7="","",Data!A7)</f>
        <v>46030</v>
      </c>
      <c r="B9" s="42" t="str">
        <f aca="false">IF(Data!B7="","",Data!B7)</f>
        <v>Thursday</v>
      </c>
      <c r="C9" s="42" t="str">
        <f aca="false">IF(Data!C7="","",Data!C7)</f>
        <v>January</v>
      </c>
      <c r="D9" s="42" t="str">
        <f aca="false">IF(Data!D7="","",Data!D7)</f>
        <v>Submission</v>
      </c>
      <c r="E9" s="42" t="str">
        <f aca="false">IF(Data!E7="","",Data!E7)</f>
        <v/>
      </c>
      <c r="F9" s="43" t="str">
        <f aca="false">IF(Data!F7="","",Data!F7)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9" s="43" t="str">
        <f aca="false">IF(Data!G7="","",Data!G7)</f>
        <v>Month of December 2025</v>
      </c>
      <c r="H9" s="42" t="str">
        <f aca="false">IF(Data!H7="","",Data!H7)</f>
        <v>Published by BIR</v>
      </c>
      <c r="I9" s="43" t="str">
        <f aca="false">IF(Data!I7="","",Data!I7)</f>
        <v/>
      </c>
    </row>
    <row r="10" customFormat="false" ht="22.35" hidden="false" customHeight="false" outlineLevel="0" collapsed="false">
      <c r="A10" s="41" t="n">
        <f aca="false">IF(Data!A8="","",Data!A8)</f>
        <v>46030</v>
      </c>
      <c r="B10" s="42" t="str">
        <f aca="false">IF(Data!B8="","",Data!B8)</f>
        <v>Thursday</v>
      </c>
      <c r="C10" s="42" t="str">
        <f aca="false">IF(Data!C8="","",Data!C8)</f>
        <v>January</v>
      </c>
      <c r="D10" s="42" t="str">
        <f aca="false">IF(Data!D8="","",Data!D8)</f>
        <v>Submission</v>
      </c>
      <c r="E10" s="42" t="str">
        <f aca="false">IF(Data!E8="","",Data!E8)</f>
        <v/>
      </c>
      <c r="F10" s="43" t="str">
        <f aca="false">IF(Data!F8="","",Data!F8)</f>
        <v>Monthly e-Sales Report for All Taxpayers using CRM/POS and/or Other Similar Business Machines whose last digit of 9-digit TIN is Even Number</v>
      </c>
      <c r="G10" s="43" t="str">
        <f aca="false">IF(Data!G8="","",Data!G8)</f>
        <v>Month of December 2025</v>
      </c>
      <c r="H10" s="42" t="str">
        <f aca="false">IF(Data!H8="","",Data!H8)</f>
        <v>Published by BIR</v>
      </c>
      <c r="I10" s="43" t="str">
        <f aca="false">IF(Data!I8="","",Data!I8)</f>
        <v/>
      </c>
    </row>
    <row r="11" customFormat="false" ht="32.8" hidden="false" customHeight="false" outlineLevel="0" collapsed="false">
      <c r="A11" s="41" t="n">
        <f aca="false">IF(Data!A9="","",Data!A9)</f>
        <v>46032</v>
      </c>
      <c r="B11" s="42" t="str">
        <f aca="false">IF(Data!B9="","",Data!B9)</f>
        <v>Saturday</v>
      </c>
      <c r="C11" s="42" t="str">
        <f aca="false">IF(Data!C9="","",Data!C9)</f>
        <v>January</v>
      </c>
      <c r="D11" s="42" t="str">
        <f aca="false">IF(Data!D9="","",Data!D9)</f>
        <v>Filing &amp; payment</v>
      </c>
      <c r="E11" s="42" t="str">
        <f aca="false">IF(Data!E9="","",Data!E9)</f>
        <v>1600-VT, 1600-PT</v>
      </c>
      <c r="F11" s="43" t="str">
        <f aca="false">IF(Data!F9="","",Data!F9)</f>
        <v>BIR Form 1600-VT (Monthly Remittance Return of Value-Added Tax) and/or 1600-PT (Other Percentage Taxes Withheld) and Monthly Alphalist of Payees (MAP) – eFPS &amp; Non-eFPS Filers</v>
      </c>
      <c r="G11" s="43" t="str">
        <f aca="false">IF(Data!G9="","",Data!G9)</f>
        <v>Month of December 2025</v>
      </c>
      <c r="H11" s="42" t="str">
        <f aca="false">IF(Data!H9="","",Data!H9)</f>
        <v>Published by BIR</v>
      </c>
      <c r="I11" s="43" t="str">
        <f aca="false">IF(Data!I9="","",Data!I9)</f>
        <v/>
      </c>
    </row>
    <row r="12" customFormat="false" ht="22.35" hidden="false" customHeight="false" outlineLevel="0" collapsed="false">
      <c r="A12" s="41" t="n">
        <f aca="false">IF(Data!A10="","",Data!A10)</f>
        <v>46032</v>
      </c>
      <c r="B12" s="42" t="str">
        <f aca="false">IF(Data!B10="","",Data!B10)</f>
        <v>Saturday</v>
      </c>
      <c r="C12" s="42" t="str">
        <f aca="false">IF(Data!C10="","",Data!C10)</f>
        <v>January</v>
      </c>
      <c r="D12" s="42" t="str">
        <f aca="false">IF(Data!D10="","",Data!D10)</f>
        <v>Filing &amp; payment</v>
      </c>
      <c r="E12" s="42" t="str">
        <f aca="false">IF(Data!E10="","",Data!E10)</f>
        <v>1606</v>
      </c>
      <c r="F12" s="43" t="str">
        <f aca="false">IF(Data!F10="","",Data!F10)</f>
        <v>BIR Form 1606 (Withholding Tax Remittance Return for Onerous Transfer of Real Property Other Than Capital Asset Including Taxable and Exempt)</v>
      </c>
      <c r="G12" s="43" t="str">
        <f aca="false">IF(Data!G10="","",Data!G10)</f>
        <v>Month of December 2025</v>
      </c>
      <c r="H12" s="42" t="str">
        <f aca="false">IF(Data!H10="","",Data!H10)</f>
        <v>Published by BIR</v>
      </c>
      <c r="I12" s="43" t="str">
        <f aca="false">IF(Data!I10="","",Data!I10)</f>
        <v/>
      </c>
    </row>
    <row r="13" customFormat="false" ht="22.35" hidden="false" customHeight="false" outlineLevel="0" collapsed="false">
      <c r="A13" s="41" t="n">
        <f aca="false">IF(Data!A11="","",Data!A11)</f>
        <v>46032</v>
      </c>
      <c r="B13" s="42" t="str">
        <f aca="false">IF(Data!B11="","",Data!B11)</f>
        <v>Saturday</v>
      </c>
      <c r="C13" s="42" t="str">
        <f aca="false">IF(Data!C11="","",Data!C11)</f>
        <v>January</v>
      </c>
      <c r="D13" s="42" t="str">
        <f aca="false">IF(Data!D11="","",Data!D11)</f>
        <v>Filing &amp; payment</v>
      </c>
      <c r="E13" s="42" t="str">
        <f aca="false">IF(Data!E11="","",Data!E11)</f>
        <v>2200-C</v>
      </c>
      <c r="F13" s="43" t="str">
        <f aca="false">IF(Data!F11="","",Data!F11)</f>
        <v>BIR Form 2200-C (Excise Tax Return for Cosmetic Procedures) with Monthly Summary of Cosmetic Procedures Performed</v>
      </c>
      <c r="G13" s="43" t="str">
        <f aca="false">IF(Data!G11="","",Data!G11)</f>
        <v>Month of December 2025</v>
      </c>
      <c r="H13" s="42" t="str">
        <f aca="false">IF(Data!H11="","",Data!H11)</f>
        <v>Published by BIR</v>
      </c>
      <c r="I13" s="43" t="str">
        <f aca="false">IF(Data!I11="","",Data!I11)</f>
        <v/>
      </c>
    </row>
    <row r="14" customFormat="false" ht="22.35" hidden="false" customHeight="false" outlineLevel="0" collapsed="false">
      <c r="A14" s="41" t="n">
        <f aca="false">IF(Data!A12="","",Data!A12)</f>
        <v>46032</v>
      </c>
      <c r="B14" s="42" t="str">
        <f aca="false">IF(Data!B12="","",Data!B12)</f>
        <v>Saturday</v>
      </c>
      <c r="C14" s="42" t="str">
        <f aca="false">IF(Data!C12="","",Data!C12)</f>
        <v>January</v>
      </c>
      <c r="D14" s="42" t="str">
        <f aca="false">IF(Data!D12="","",Data!D12)</f>
        <v>Filing &amp; payment</v>
      </c>
      <c r="E14" s="42" t="str">
        <f aca="false">IF(Data!E12="","",Data!E12)</f>
        <v>2200-M</v>
      </c>
      <c r="F14" s="43" t="str">
        <f aca="false">IF(Data!F12="","",Data!F12)</f>
        <v>BIR Form 2200-M Excise Tax Return for the Amount of Excise Taxes Collected from Payment Made to Sellers of Metallic Minerals</v>
      </c>
      <c r="G14" s="43" t="str">
        <f aca="false">IF(Data!G12="","",Data!G12)</f>
        <v>Month of December 2025</v>
      </c>
      <c r="H14" s="42" t="str">
        <f aca="false">IF(Data!H12="","",Data!H12)</f>
        <v>Published by BIR</v>
      </c>
      <c r="I14" s="43" t="str">
        <f aca="false">IF(Data!I12="","",Data!I12)</f>
        <v/>
      </c>
    </row>
    <row r="15" customFormat="false" ht="22.35" hidden="false" customHeight="false" outlineLevel="0" collapsed="false">
      <c r="A15" s="41" t="n">
        <f aca="false">IF(Data!A13="","",Data!A13)</f>
        <v>46032</v>
      </c>
      <c r="B15" s="42" t="str">
        <f aca="false">IF(Data!B13="","",Data!B13)</f>
        <v>Saturday</v>
      </c>
      <c r="C15" s="42" t="str">
        <f aca="false">IF(Data!C13="","",Data!C13)</f>
        <v>January</v>
      </c>
      <c r="D15" s="42" t="str">
        <f aca="false">IF(Data!D13="","",Data!D13)</f>
        <v>Filing &amp; payment</v>
      </c>
      <c r="E15" s="42" t="str">
        <f aca="false">IF(Data!E13="","",Data!E13)</f>
        <v>1600-VT, 1600-PT</v>
      </c>
      <c r="F15" s="43" t="str">
        <f aca="false">IF(Data!F13="","",Data!F13)</f>
        <v>BIR Form 1600-VT (Monthly Remittance Return of Value-Added Tax) and/or 1600-PT (Other Percentage Taxes Withheld) - National Government Agencies (NGAs)</v>
      </c>
      <c r="G15" s="43" t="str">
        <f aca="false">IF(Data!G13="","",Data!G13)</f>
        <v>Month of December 2025</v>
      </c>
      <c r="H15" s="42" t="str">
        <f aca="false">IF(Data!H13="","",Data!H13)</f>
        <v>Published by BIR</v>
      </c>
      <c r="I15" s="43" t="str">
        <f aca="false">IF(Data!I13="","",Data!I13)</f>
        <v/>
      </c>
    </row>
    <row r="16" customFormat="false" ht="22.35" hidden="false" customHeight="false" outlineLevel="0" collapsed="false">
      <c r="A16" s="41" t="n">
        <f aca="false">IF(Data!A14="","",Data!A14)</f>
        <v>46032</v>
      </c>
      <c r="B16" s="42" t="str">
        <f aca="false">IF(Data!B14="","",Data!B14)</f>
        <v>Saturday</v>
      </c>
      <c r="C16" s="42" t="str">
        <f aca="false">IF(Data!C14="","",Data!C14)</f>
        <v>January</v>
      </c>
      <c r="D16" s="42" t="str">
        <f aca="false">IF(Data!D14="","",Data!D14)</f>
        <v>Submission</v>
      </c>
      <c r="E16" s="42" t="str">
        <f aca="false">IF(Data!E14="","",Data!E14)</f>
        <v/>
      </c>
      <c r="F16" s="43" t="str">
        <f aca="false">IF(Data!F14="","",Data!F14)</f>
        <v>Information Return on Releases of Refined Sugar by the Proprietor or Operator of a Sugar Refinery or Mill</v>
      </c>
      <c r="G16" s="43" t="str">
        <f aca="false">IF(Data!G14="","",Data!G14)</f>
        <v>Month of December 2025</v>
      </c>
      <c r="H16" s="42" t="str">
        <f aca="false">IF(Data!H14="","",Data!H14)</f>
        <v>Published by BIR</v>
      </c>
      <c r="I16" s="43" t="str">
        <f aca="false">IF(Data!I14="","",Data!I14)</f>
        <v/>
      </c>
    </row>
    <row r="17" customFormat="false" ht="22.35" hidden="false" customHeight="false" outlineLevel="0" collapsed="false">
      <c r="A17" s="41" t="n">
        <f aca="false">IF(Data!A15="","",Data!A15)</f>
        <v>46032</v>
      </c>
      <c r="B17" s="42" t="str">
        <f aca="false">IF(Data!B15="","",Data!B15)</f>
        <v>Saturday</v>
      </c>
      <c r="C17" s="42" t="str">
        <f aca="false">IF(Data!C15="","",Data!C15)</f>
        <v>January</v>
      </c>
      <c r="D17" s="42" t="str">
        <f aca="false">IF(Data!D15="","",Data!D15)</f>
        <v>Submission</v>
      </c>
      <c r="E17" s="42" t="str">
        <f aca="false">IF(Data!E15="","",Data!E15)</f>
        <v/>
      </c>
      <c r="F17" s="43" t="str">
        <f aca="false">IF(Data!F15="","",Data!F15)</f>
        <v>List of Buyers of Sugar Together with a Copy of Certificate of Advance Payment of VAT made by each buyer appearing in the List by a Sugar Cooperative</v>
      </c>
      <c r="G17" s="43" t="str">
        <f aca="false">IF(Data!G15="","",Data!G15)</f>
        <v>Month of December 2025</v>
      </c>
      <c r="H17" s="42" t="str">
        <f aca="false">IF(Data!H15="","",Data!H15)</f>
        <v>Published by BIR</v>
      </c>
      <c r="I17" s="43" t="str">
        <f aca="false">IF(Data!I15="","",Data!I15)</f>
        <v/>
      </c>
    </row>
    <row r="18" customFormat="false" ht="22.35" hidden="false" customHeight="false" outlineLevel="0" collapsed="false">
      <c r="A18" s="41" t="n">
        <f aca="false">IF(Data!A16="","",Data!A16)</f>
        <v>46032</v>
      </c>
      <c r="B18" s="42" t="str">
        <f aca="false">IF(Data!B16="","",Data!B16)</f>
        <v>Saturday</v>
      </c>
      <c r="C18" s="42" t="str">
        <f aca="false">IF(Data!C16="","",Data!C16)</f>
        <v>January</v>
      </c>
      <c r="D18" s="42" t="str">
        <f aca="false">IF(Data!D16="","",Data!D16)</f>
        <v>Submission</v>
      </c>
      <c r="E18" s="42" t="str">
        <f aca="false">IF(Data!E16="","",Data!E16)</f>
        <v/>
      </c>
      <c r="F18" s="43" t="str">
        <f aca="false">IF(Data!F16="","",Data!F16)</f>
        <v>Monthly e-Sales Report for All Taxpayers using CRM/POS and/or Other Similar Business Machines whose last digit of 9-digit TIN is Odd Number</v>
      </c>
      <c r="G18" s="43" t="str">
        <f aca="false">IF(Data!G16="","",Data!G16)</f>
        <v>Month of December 2025</v>
      </c>
      <c r="H18" s="42" t="str">
        <f aca="false">IF(Data!H16="","",Data!H16)</f>
        <v>Published by BIR</v>
      </c>
      <c r="I18" s="43" t="str">
        <f aca="false">IF(Data!I16="","",Data!I16)</f>
        <v/>
      </c>
    </row>
    <row r="19" customFormat="false" ht="22.35" hidden="false" customHeight="false" outlineLevel="0" collapsed="false">
      <c r="A19" s="41" t="n">
        <f aca="false">IF(Data!A17="","",Data!A17)</f>
        <v>46033</v>
      </c>
      <c r="B19" s="42" t="str">
        <f aca="false">IF(Data!B17="","",Data!B17)</f>
        <v>Sunday</v>
      </c>
      <c r="C19" s="42" t="str">
        <f aca="false">IF(Data!C17="","",Data!C17)</f>
        <v>January</v>
      </c>
      <c r="D19" s="42" t="str">
        <f aca="false">IF(Data!D17="","",Data!D17)</f>
        <v>Filing</v>
      </c>
      <c r="E19" s="42" t="str">
        <f aca="false">IF(Data!E17="","",Data!E17)</f>
        <v>1601-C</v>
      </c>
      <c r="F19" s="43" t="str">
        <f aca="false">IF(Data!F17="","",Data!F17)</f>
        <v>BIR Form 1601-C (Monthly Remittance Return of Income Taxes Withheld on Compensation) – eFPS Filers under Group E</v>
      </c>
      <c r="G19" s="43" t="str">
        <f aca="false">IF(Data!G17="","",Data!G17)</f>
        <v>Month of December 2025</v>
      </c>
      <c r="H19" s="42" t="str">
        <f aca="false">IF(Data!H17="","",Data!H17)</f>
        <v>Published by BIR</v>
      </c>
      <c r="I19" s="43" t="str">
        <f aca="false">IF(Data!I17="","",Data!I17)</f>
        <v/>
      </c>
    </row>
    <row r="20" customFormat="false" ht="22.35" hidden="false" customHeight="false" outlineLevel="0" collapsed="false">
      <c r="A20" s="41" t="n">
        <f aca="false">IF(Data!A18="","",Data!A18)</f>
        <v>46034</v>
      </c>
      <c r="B20" s="42" t="str">
        <f aca="false">IF(Data!B18="","",Data!B18)</f>
        <v>Monday</v>
      </c>
      <c r="C20" s="42" t="str">
        <f aca="false">IF(Data!C18="","",Data!C18)</f>
        <v>January</v>
      </c>
      <c r="D20" s="42" t="str">
        <f aca="false">IF(Data!D18="","",Data!D18)</f>
        <v>Filing</v>
      </c>
      <c r="E20" s="42" t="str">
        <f aca="false">IF(Data!E18="","",Data!E18)</f>
        <v>1601-C</v>
      </c>
      <c r="F20" s="43" t="str">
        <f aca="false">IF(Data!F18="","",Data!F18)</f>
        <v>BIR Form 1601-C (Monthly Remittance Return of Income Taxes Withheld on Compensation) – eFPS Filers under Group D</v>
      </c>
      <c r="G20" s="43" t="str">
        <f aca="false">IF(Data!G18="","",Data!G18)</f>
        <v>Month of December 2025</v>
      </c>
      <c r="H20" s="42" t="str">
        <f aca="false">IF(Data!H18="","",Data!H18)</f>
        <v>Published by BIR</v>
      </c>
      <c r="I20" s="43" t="str">
        <f aca="false">IF(Data!I18="","",Data!I18)</f>
        <v/>
      </c>
    </row>
    <row r="21" customFormat="false" ht="22.35" hidden="false" customHeight="false" outlineLevel="0" collapsed="false">
      <c r="A21" s="41" t="n">
        <f aca="false">IF(Data!A19="","",Data!A19)</f>
        <v>46035</v>
      </c>
      <c r="B21" s="42" t="str">
        <f aca="false">IF(Data!B19="","",Data!B19)</f>
        <v>Tuesday</v>
      </c>
      <c r="C21" s="42" t="str">
        <f aca="false">IF(Data!C19="","",Data!C19)</f>
        <v>January</v>
      </c>
      <c r="D21" s="42" t="str">
        <f aca="false">IF(Data!D19="","",Data!D19)</f>
        <v>Filing</v>
      </c>
      <c r="E21" s="42" t="str">
        <f aca="false">IF(Data!E19="","",Data!E19)</f>
        <v>1601-C</v>
      </c>
      <c r="F21" s="43" t="str">
        <f aca="false">IF(Data!F19="","",Data!F19)</f>
        <v>BIR Form 1601-C (Monthly Remittance Return of Income Taxes Withheld on Compensation) – eFPS Filers under Group C</v>
      </c>
      <c r="G21" s="43" t="str">
        <f aca="false">IF(Data!G19="","",Data!G19)</f>
        <v>Month of December 2025</v>
      </c>
      <c r="H21" s="42" t="str">
        <f aca="false">IF(Data!H19="","",Data!H19)</f>
        <v>Published by BIR</v>
      </c>
      <c r="I21" s="43" t="str">
        <f aca="false">IF(Data!I19="","",Data!I19)</f>
        <v/>
      </c>
    </row>
    <row r="22" customFormat="false" ht="22.35" hidden="false" customHeight="false" outlineLevel="0" collapsed="false">
      <c r="A22" s="41" t="n">
        <f aca="false">IF(Data!A20="","",Data!A20)</f>
        <v>46036</v>
      </c>
      <c r="B22" s="42" t="str">
        <f aca="false">IF(Data!B20="","",Data!B20)</f>
        <v>Wednesday</v>
      </c>
      <c r="C22" s="42" t="str">
        <f aca="false">IF(Data!C20="","",Data!C20)</f>
        <v>January</v>
      </c>
      <c r="D22" s="42" t="str">
        <f aca="false">IF(Data!D20="","",Data!D20)</f>
        <v>Filing</v>
      </c>
      <c r="E22" s="42" t="str">
        <f aca="false">IF(Data!E20="","",Data!E20)</f>
        <v>1601-C</v>
      </c>
      <c r="F22" s="43" t="str">
        <f aca="false">IF(Data!F20="","",Data!F20)</f>
        <v>BIR Form 1601-C (Monthly Remittance Return of Income Taxes Withheld on Compensation) – eFPS Filers under Group B</v>
      </c>
      <c r="G22" s="43" t="str">
        <f aca="false">IF(Data!G20="","",Data!G20)</f>
        <v>Month of December 2025</v>
      </c>
      <c r="H22" s="42" t="str">
        <f aca="false">IF(Data!H20="","",Data!H20)</f>
        <v>Published by BIR</v>
      </c>
      <c r="I22" s="43" t="str">
        <f aca="false">IF(Data!I20="","",Data!I20)</f>
        <v/>
      </c>
    </row>
    <row r="23" customFormat="false" ht="22.35" hidden="false" customHeight="false" outlineLevel="0" collapsed="false">
      <c r="A23" s="41" t="n">
        <f aca="false">IF(Data!A21="","",Data!A21)</f>
        <v>46037</v>
      </c>
      <c r="B23" s="42" t="str">
        <f aca="false">IF(Data!B21="","",Data!B21)</f>
        <v>Thursday</v>
      </c>
      <c r="C23" s="42" t="str">
        <f aca="false">IF(Data!C21="","",Data!C21)</f>
        <v>January</v>
      </c>
      <c r="D23" s="42" t="str">
        <f aca="false">IF(Data!D21="","",Data!D21)</f>
        <v>Filing</v>
      </c>
      <c r="E23" s="42" t="str">
        <f aca="false">IF(Data!E21="","",Data!E21)</f>
        <v>1601-C</v>
      </c>
      <c r="F23" s="43" t="str">
        <f aca="false">IF(Data!F21="","",Data!F21)</f>
        <v>BIR Form 1601-C (Monthly Remittance Return of Income Taxes Withheld on Compensation) - eFPS Filers under Group A</v>
      </c>
      <c r="G23" s="43" t="str">
        <f aca="false">IF(Data!G21="","",Data!G21)</f>
        <v>Month of December 2025</v>
      </c>
      <c r="H23" s="42" t="str">
        <f aca="false">IF(Data!H21="","",Data!H21)</f>
        <v>Published by BIR</v>
      </c>
      <c r="I23" s="43" t="str">
        <f aca="false">IF(Data!I21="","",Data!I21)</f>
        <v/>
      </c>
    </row>
    <row r="24" customFormat="false" ht="22.35" hidden="false" customHeight="false" outlineLevel="0" collapsed="false">
      <c r="A24" s="41" t="n">
        <f aca="false">IF(Data!A22="","",Data!A22)</f>
        <v>46037</v>
      </c>
      <c r="B24" s="42" t="str">
        <f aca="false">IF(Data!B22="","",Data!B22)</f>
        <v>Thursday</v>
      </c>
      <c r="C24" s="42" t="str">
        <f aca="false">IF(Data!C22="","",Data!C22)</f>
        <v>January</v>
      </c>
      <c r="D24" s="42" t="str">
        <f aca="false">IF(Data!D22="","",Data!D22)</f>
        <v>Filing &amp; payment</v>
      </c>
      <c r="E24" s="42" t="str">
        <f aca="false">IF(Data!E22="","",Data!E22)</f>
        <v>1601-C</v>
      </c>
      <c r="F24" s="43" t="str">
        <f aca="false">IF(Data!F22="","",Data!F22)</f>
        <v>BIR Form 1601-C (Monthly Remittance Return of Income Taxes Withheld on Compensation) - Non-eFPS Filers</v>
      </c>
      <c r="G24" s="43" t="str">
        <f aca="false">IF(Data!G22="","",Data!G22)</f>
        <v>Month of December 2025</v>
      </c>
      <c r="H24" s="42" t="str">
        <f aca="false">IF(Data!H22="","",Data!H22)</f>
        <v>Published by BIR</v>
      </c>
      <c r="I24" s="43" t="str">
        <f aca="false">IF(Data!I22="","",Data!I22)</f>
        <v/>
      </c>
    </row>
    <row r="25" customFormat="false" ht="15" hidden="false" customHeight="false" outlineLevel="0" collapsed="false">
      <c r="A25" s="41" t="n">
        <f aca="false">IF(Data!A23="","",Data!A23)</f>
        <v>46037</v>
      </c>
      <c r="B25" s="42" t="str">
        <f aca="false">IF(Data!B23="","",Data!B23)</f>
        <v>Thursday</v>
      </c>
      <c r="C25" s="42" t="str">
        <f aca="false">IF(Data!C23="","",Data!C23)</f>
        <v>January</v>
      </c>
      <c r="D25" s="42" t="str">
        <f aca="false">IF(Data!D23="","",Data!D23)</f>
        <v>Filing &amp; payment</v>
      </c>
      <c r="E25" s="42" t="str">
        <f aca="false">IF(Data!E23="","",Data!E23)</f>
        <v>1702, 1702-EX, 1702-MX</v>
      </c>
      <c r="F25" s="43" t="str">
        <f aca="false">IF(Data!F23="","",Data!F23)</f>
        <v>BIR Form 1702–RT/1702-EX/1702-MX</v>
      </c>
      <c r="G25" s="43" t="str">
        <f aca="false">IF(Data!G23="","",Data!G23)</f>
        <v>Fiscal Year ending September 30, 2025</v>
      </c>
      <c r="H25" s="42" t="str">
        <f aca="false">IF(Data!H23="","",Data!H23)</f>
        <v>Published by BIR</v>
      </c>
      <c r="I25" s="43" t="str">
        <f aca="false">IF(Data!I23="","",Data!I23)</f>
        <v/>
      </c>
    </row>
    <row r="26" customFormat="false" ht="22.35" hidden="false" customHeight="false" outlineLevel="0" collapsed="false">
      <c r="A26" s="41" t="n">
        <f aca="false">IF(Data!A24="","",Data!A24)</f>
        <v>46037</v>
      </c>
      <c r="B26" s="42" t="str">
        <f aca="false">IF(Data!B24="","",Data!B24)</f>
        <v>Thursday</v>
      </c>
      <c r="C26" s="42" t="str">
        <f aca="false">IF(Data!C24="","",Data!C24)</f>
        <v>January</v>
      </c>
      <c r="D26" s="42" t="str">
        <f aca="false">IF(Data!D24="","",Data!D24)</f>
        <v>Filing &amp; payment</v>
      </c>
      <c r="E26" s="42" t="str">
        <f aca="false">IF(Data!E24="","",Data!E24)</f>
        <v>1707-A</v>
      </c>
      <c r="F26" s="43" t="str">
        <f aca="false">IF(Data!F24="","",Data!F24)</f>
        <v>BIR Form 1707-A (Annual Capital Gains Tax Return For Onerous Transfer of Shares of Stock Not Traded Through the Local Stock Exchange) – by Corporate Taxpayers</v>
      </c>
      <c r="G26" s="43" t="str">
        <f aca="false">IF(Data!G24="","",Data!G24)</f>
        <v>Fiscal Year ending September 30, 2025</v>
      </c>
      <c r="H26" s="42" t="str">
        <f aca="false">IF(Data!H24="","",Data!H24)</f>
        <v>Published by BIR</v>
      </c>
      <c r="I26" s="43" t="str">
        <f aca="false">IF(Data!I24="","",Data!I24)</f>
        <v/>
      </c>
    </row>
    <row r="27" customFormat="false" ht="22.35" hidden="false" customHeight="false" outlineLevel="0" collapsed="false">
      <c r="A27" s="41" t="n">
        <f aca="false">IF(Data!A25="","",Data!A25)</f>
        <v>46037</v>
      </c>
      <c r="B27" s="42" t="str">
        <f aca="false">IF(Data!B25="","",Data!B25)</f>
        <v>Thursday</v>
      </c>
      <c r="C27" s="42" t="str">
        <f aca="false">IF(Data!C25="","",Data!C25)</f>
        <v>January</v>
      </c>
      <c r="D27" s="42" t="str">
        <f aca="false">IF(Data!D25="","",Data!D25)</f>
        <v>Filing &amp; payment</v>
      </c>
      <c r="E27" s="42" t="str">
        <f aca="false">IF(Data!E25="","",Data!E25)</f>
        <v>2200-M</v>
      </c>
      <c r="F27" s="43" t="str">
        <f aca="false">IF(Data!F25="","",Data!F25)</f>
        <v>BIR Form 2200-M (Excise Tax Return for Mineral Products)</v>
      </c>
      <c r="G27" s="43" t="str">
        <f aca="false">IF(Data!G25="","",Data!G25)</f>
        <v>For the Quarter ending December 31, 2025</v>
      </c>
      <c r="H27" s="42" t="str">
        <f aca="false">IF(Data!H25="","",Data!H25)</f>
        <v>Published by BIR</v>
      </c>
      <c r="I27" s="43" t="str">
        <f aca="false">IF(Data!I25="","",Data!I25)</f>
        <v/>
      </c>
    </row>
    <row r="28" customFormat="false" ht="22.35" hidden="false" customHeight="false" outlineLevel="0" collapsed="false">
      <c r="A28" s="41" t="n">
        <f aca="false">IF(Data!A26="","",Data!A26)</f>
        <v>46037</v>
      </c>
      <c r="B28" s="42" t="str">
        <f aca="false">IF(Data!B26="","",Data!B26)</f>
        <v>Thursday</v>
      </c>
      <c r="C28" s="42" t="str">
        <f aca="false">IF(Data!C26="","",Data!C26)</f>
        <v>January</v>
      </c>
      <c r="D28" s="42" t="str">
        <f aca="false">IF(Data!D26="","",Data!D26)</f>
        <v>Filing &amp; payment</v>
      </c>
      <c r="E28" s="42" t="str">
        <f aca="false">IF(Data!E26="","",Data!E26)</f>
        <v>1601-C</v>
      </c>
      <c r="F28" s="43" t="str">
        <f aca="false">IF(Data!F26="","",Data!F26)</f>
        <v>BIR Form 1601-C (Monthly Remittance Return of Income Taxes Withheld on Compensation) - National Government Agencies (NGAs)</v>
      </c>
      <c r="G28" s="43" t="str">
        <f aca="false">IF(Data!G26="","",Data!G26)</f>
        <v>Month of December 2025</v>
      </c>
      <c r="H28" s="42" t="str">
        <f aca="false">IF(Data!H26="","",Data!H26)</f>
        <v>Published by BIR</v>
      </c>
      <c r="I28" s="43" t="str">
        <f aca="false">IF(Data!I26="","",Data!I26)</f>
        <v/>
      </c>
    </row>
    <row r="29" customFormat="false" ht="22.35" hidden="false" customHeight="false" outlineLevel="0" collapsed="false">
      <c r="A29" s="41" t="n">
        <f aca="false">IF(Data!A27="","",Data!A27)</f>
        <v>46037</v>
      </c>
      <c r="B29" s="42" t="str">
        <f aca="false">IF(Data!B27="","",Data!B27)</f>
        <v>Thursday</v>
      </c>
      <c r="C29" s="42" t="str">
        <f aca="false">IF(Data!C27="","",Data!C27)</f>
        <v>January</v>
      </c>
      <c r="D29" s="42" t="str">
        <f aca="false">IF(Data!D27="","",Data!D27)</f>
        <v>Registration</v>
      </c>
      <c r="E29" s="42" t="str">
        <f aca="false">IF(Data!E27="","",Data!E27)</f>
        <v/>
      </c>
      <c r="F29" s="43" t="str">
        <f aca="false">IF(Data!F27="","",Data!F27)</f>
        <v>Permanently Bound Loose-Leaf Books of Accounts/Invoices and Other Accounting Records</v>
      </c>
      <c r="G29" s="43" t="str">
        <f aca="false">IF(Data!G27="","",Data!G27)</f>
        <v>Calendar Year ending December 31, 2025</v>
      </c>
      <c r="H29" s="42" t="str">
        <f aca="false">IF(Data!H27="","",Data!H27)</f>
        <v>Published by BIR</v>
      </c>
      <c r="I29" s="43" t="str">
        <f aca="false">IF(Data!I27="","",Data!I27)</f>
        <v/>
      </c>
    </row>
    <row r="30" customFormat="false" ht="22.35" hidden="false" customHeight="false" outlineLevel="0" collapsed="false">
      <c r="A30" s="41" t="n">
        <f aca="false">IF(Data!A28="","",Data!A28)</f>
        <v>46037</v>
      </c>
      <c r="B30" s="42" t="str">
        <f aca="false">IF(Data!B28="","",Data!B28)</f>
        <v>Thursday</v>
      </c>
      <c r="C30" s="42" t="str">
        <f aca="false">IF(Data!C28="","",Data!C28)</f>
        <v>January</v>
      </c>
      <c r="D30" s="42" t="str">
        <f aca="false">IF(Data!D28="","",Data!D28)</f>
        <v>Submission</v>
      </c>
      <c r="E30" s="42" t="str">
        <f aca="false">IF(Data!E28="","",Data!E28)</f>
        <v/>
      </c>
      <c r="F30" s="43" t="str">
        <f aca="false">IF(Data!F28="","",Data!F28)</f>
        <v>List of Medical Practitioners</v>
      </c>
      <c r="G30" s="43" t="str">
        <f aca="false">IF(Data!G28="","",Data!G28)</f>
        <v>For the Quarter ending December 31, 2025</v>
      </c>
      <c r="H30" s="42" t="str">
        <f aca="false">IF(Data!H28="","",Data!H28)</f>
        <v>Published by BIR</v>
      </c>
      <c r="I30" s="43" t="str">
        <f aca="false">IF(Data!I28="","",Data!I28)</f>
        <v/>
      </c>
    </row>
    <row r="31" customFormat="false" ht="22.35" hidden="false" customHeight="false" outlineLevel="0" collapsed="false">
      <c r="A31" s="41" t="n">
        <f aca="false">IF(Data!A29="","",Data!A29)</f>
        <v>46037</v>
      </c>
      <c r="B31" s="42" t="str">
        <f aca="false">IF(Data!B29="","",Data!B29)</f>
        <v>Thursday</v>
      </c>
      <c r="C31" s="42" t="str">
        <f aca="false">IF(Data!C29="","",Data!C29)</f>
        <v>January</v>
      </c>
      <c r="D31" s="42" t="str">
        <f aca="false">IF(Data!D29="","",Data!D29)</f>
        <v>Submission</v>
      </c>
      <c r="E31" s="42" t="str">
        <f aca="false">IF(Data!E29="","",Data!E29)</f>
        <v/>
      </c>
      <c r="F31" s="43" t="str">
        <f aca="false">IF(Data!F29="","",Data!F29)</f>
        <v>Notarized Income Payee's Sworn Declaration of Gross Sales with required attachments of Individuals to the Payor or Withholding Agent</v>
      </c>
      <c r="G31" s="43" t="str">
        <f aca="false">IF(Data!G29="","",Data!G29)</f>
        <v>Calendar Year 2026</v>
      </c>
      <c r="H31" s="42" t="str">
        <f aca="false">IF(Data!H29="","",Data!H29)</f>
        <v>Published by BIR</v>
      </c>
      <c r="I31" s="43" t="str">
        <f aca="false">IF(Data!I29="","",Data!I29)</f>
        <v/>
      </c>
    </row>
    <row r="32" customFormat="false" ht="22.35" hidden="false" customHeight="false" outlineLevel="0" collapsed="false">
      <c r="A32" s="41" t="n">
        <f aca="false">IF(Data!A30="","",Data!A30)</f>
        <v>46037</v>
      </c>
      <c r="B32" s="42" t="str">
        <f aca="false">IF(Data!B30="","",Data!B30)</f>
        <v>Thursday</v>
      </c>
      <c r="C32" s="42" t="str">
        <f aca="false">IF(Data!C30="","",Data!C30)</f>
        <v>January</v>
      </c>
      <c r="D32" s="42" t="str">
        <f aca="false">IF(Data!D30="","",Data!D30)</f>
        <v>Submission</v>
      </c>
      <c r="E32" s="42" t="str">
        <f aca="false">IF(Data!E30="","",Data!E30)</f>
        <v/>
      </c>
      <c r="F32" s="43" t="str">
        <f aca="false">IF(Data!F30="","",Data!F30)</f>
        <v>Quarterly List (with Monthly Breakdown) of Contractors of Gov't. Contracts entered into by the Provinces/Cities/Municipalities/Barangays</v>
      </c>
      <c r="G32" s="43" t="str">
        <f aca="false">IF(Data!G30="","",Data!G30)</f>
        <v>For the Quarter ending December 31, 2025</v>
      </c>
      <c r="H32" s="42" t="str">
        <f aca="false">IF(Data!H30="","",Data!H30)</f>
        <v>Published by BIR</v>
      </c>
      <c r="I32" s="43" t="str">
        <f aca="false">IF(Data!I30="","",Data!I30)</f>
        <v/>
      </c>
    </row>
    <row r="33" customFormat="false" ht="15" hidden="false" customHeight="false" outlineLevel="0" collapsed="false">
      <c r="A33" s="41" t="n">
        <f aca="false">IF(Data!A31="","",Data!A31)</f>
        <v>46038</v>
      </c>
      <c r="B33" s="42" t="str">
        <f aca="false">IF(Data!B31="","",Data!B31)</f>
        <v>Friday</v>
      </c>
      <c r="C33" s="42" t="str">
        <f aca="false">IF(Data!C31="","",Data!C31)</f>
        <v>January</v>
      </c>
      <c r="D33" s="42" t="str">
        <f aca="false">IF(Data!D31="","",Data!D31)</f>
        <v>Submission</v>
      </c>
      <c r="E33" s="42" t="str">
        <f aca="false">IF(Data!E31="","",Data!E31)</f>
        <v/>
      </c>
      <c r="F33" s="43" t="str">
        <f aca="false">IF(Data!F31="","",Data!F31)</f>
        <v>Consolidated Return of All Transactions based on the Reconciled Data of Stockbrokers</v>
      </c>
      <c r="G33" s="43" t="str">
        <f aca="false">IF(Data!G31="","",Data!G31)</f>
        <v>January 1-15, 2026</v>
      </c>
      <c r="H33" s="42" t="str">
        <f aca="false">IF(Data!H31="","",Data!H31)</f>
        <v>Published by BIR</v>
      </c>
      <c r="I33" s="43" t="str">
        <f aca="false">IF(Data!I31="","",Data!I31)</f>
        <v/>
      </c>
    </row>
    <row r="34" customFormat="false" ht="22.35" hidden="false" customHeight="false" outlineLevel="0" collapsed="false">
      <c r="A34" s="41" t="n">
        <f aca="false">IF(Data!A32="","",Data!A32)</f>
        <v>46042</v>
      </c>
      <c r="B34" s="42" t="str">
        <f aca="false">IF(Data!B32="","",Data!B32)</f>
        <v>Tuesday</v>
      </c>
      <c r="C34" s="42" t="str">
        <f aca="false">IF(Data!C32="","",Data!C32)</f>
        <v>January</v>
      </c>
      <c r="D34" s="42" t="str">
        <f aca="false">IF(Data!D32="","",Data!D32)</f>
        <v>Filing &amp; payment</v>
      </c>
      <c r="E34" s="42" t="str">
        <f aca="false">IF(Data!E32="","",Data!E32)</f>
        <v>1600-WP</v>
      </c>
      <c r="F34" s="43" t="str">
        <f aca="false">IF(Data!F32="","",Data!F32)</f>
        <v>BIR Form 1600-WP (Remittance Return of Percentage Tax on Winnings and Prizes Withheld by Race Track Operators) – eFPS &amp; Non-eFPS Filers - Month of December 2025</v>
      </c>
      <c r="G34" s="43" t="str">
        <f aca="false">IF(Data!G32="","",Data!G32)</f>
        <v/>
      </c>
      <c r="H34" s="42" t="str">
        <f aca="false">IF(Data!H32="","",Data!H32)</f>
        <v>Published by BIR</v>
      </c>
      <c r="I34" s="43" t="str">
        <f aca="false">IF(Data!I32="","",Data!I32)</f>
        <v/>
      </c>
    </row>
    <row r="35" customFormat="false" ht="22.35" hidden="false" customHeight="false" outlineLevel="0" collapsed="false">
      <c r="A35" s="41" t="n">
        <f aca="false">IF(Data!A33="","",Data!A33)</f>
        <v>46042</v>
      </c>
      <c r="B35" s="42" t="str">
        <f aca="false">IF(Data!B33="","",Data!B33)</f>
        <v>Tuesday</v>
      </c>
      <c r="C35" s="42" t="str">
        <f aca="false">IF(Data!C33="","",Data!C33)</f>
        <v>January</v>
      </c>
      <c r="D35" s="42" t="str">
        <f aca="false">IF(Data!D33="","",Data!D33)</f>
        <v>Payment</v>
      </c>
      <c r="E35" s="42" t="str">
        <f aca="false">IF(Data!E33="","",Data!E33)</f>
        <v>1601-C</v>
      </c>
      <c r="F35" s="43" t="str">
        <f aca="false">IF(Data!F33="","",Data!F33)</f>
        <v>BIR Form 1601-C (Monthly Remittance Return of Income Taxes Withheld on Compensation) – eFPS Filers under Group E, D, C, B &amp; A - Month of December 2025</v>
      </c>
      <c r="G35" s="43" t="str">
        <f aca="false">IF(Data!G33="","",Data!G33)</f>
        <v/>
      </c>
      <c r="H35" s="42" t="str">
        <f aca="false">IF(Data!H33="","",Data!H33)</f>
        <v>Published by BIR</v>
      </c>
      <c r="I35" s="43" t="str">
        <f aca="false">IF(Data!I33="","",Data!I33)</f>
        <v/>
      </c>
    </row>
    <row r="36" customFormat="false" ht="32.8" hidden="false" customHeight="false" outlineLevel="0" collapsed="false">
      <c r="A36" s="41" t="n">
        <f aca="false">IF(Data!A34="","",Data!A34)</f>
        <v>46042</v>
      </c>
      <c r="B36" s="42" t="str">
        <f aca="false">IF(Data!B34="","",Data!B34)</f>
        <v>Tuesday</v>
      </c>
      <c r="C36" s="42" t="str">
        <f aca="false">IF(Data!C34="","",Data!C34)</f>
        <v>January</v>
      </c>
      <c r="D36" s="42" t="str">
        <f aca="false">IF(Data!D34="","",Data!D34)</f>
        <v>Submission</v>
      </c>
      <c r="E36" s="42" t="str">
        <f aca="false">IF(Data!E34="","",Data!E34)</f>
        <v/>
      </c>
      <c r="F36" s="43" t="str">
        <f aca="false">IF(Data!F34="","",Data!F34)</f>
        <v>Quarterly Information on OCWs or OFWs Remittances Exempt from DST furnished by the Local Banks and Non-Bank Money Transfer Agents – For the Quarter ending December 31, 2025</v>
      </c>
      <c r="G36" s="43" t="str">
        <f aca="false">IF(Data!G34="","",Data!G34)</f>
        <v/>
      </c>
      <c r="H36" s="42" t="str">
        <f aca="false">IF(Data!H34="","",Data!H34)</f>
        <v>Published by BIR</v>
      </c>
      <c r="I36" s="43" t="str">
        <f aca="false">IF(Data!I34="","",Data!I34)</f>
        <v/>
      </c>
    </row>
    <row r="37" customFormat="false" ht="15" hidden="false" customHeight="false" outlineLevel="0" collapsed="false">
      <c r="A37" s="41" t="n">
        <f aca="false">IF(Data!A35="","",Data!A35)</f>
        <v>46042</v>
      </c>
      <c r="B37" s="42" t="str">
        <f aca="false">IF(Data!B35="","",Data!B35)</f>
        <v>Tuesday</v>
      </c>
      <c r="C37" s="42" t="str">
        <f aca="false">IF(Data!C35="","",Data!C35)</f>
        <v>January</v>
      </c>
      <c r="D37" s="42" t="str">
        <f aca="false">IF(Data!D35="","",Data!D35)</f>
        <v>Submission</v>
      </c>
      <c r="E37" s="42" t="str">
        <f aca="false">IF(Data!E35="","",Data!E35)</f>
        <v/>
      </c>
      <c r="F37" s="43" t="str">
        <f aca="false">IF(Data!F35="","",Data!F35)</f>
        <v>Quarterly Report of Printer – For the Quarter ending December 31, 2025</v>
      </c>
      <c r="G37" s="43" t="str">
        <f aca="false">IF(Data!G35="","",Data!G35)</f>
        <v/>
      </c>
      <c r="H37" s="42" t="str">
        <f aca="false">IF(Data!H35="","",Data!H35)</f>
        <v>Published by BIR</v>
      </c>
      <c r="I37" s="43" t="str">
        <f aca="false">IF(Data!I35="","",Data!I35)</f>
        <v/>
      </c>
    </row>
    <row r="38" customFormat="false" ht="22.35" hidden="false" customHeight="false" outlineLevel="0" collapsed="false">
      <c r="A38" s="41" t="n">
        <f aca="false">IF(Data!A36="","",Data!A36)</f>
        <v>46047</v>
      </c>
      <c r="B38" s="42" t="str">
        <f aca="false">IF(Data!B36="","",Data!B36)</f>
        <v>Sunday</v>
      </c>
      <c r="C38" s="42" t="str">
        <f aca="false">IF(Data!C36="","",Data!C36)</f>
        <v>January</v>
      </c>
      <c r="D38" s="42" t="str">
        <f aca="false">IF(Data!D36="","",Data!D36)</f>
        <v>Filing &amp; payment</v>
      </c>
      <c r="E38" s="42" t="str">
        <f aca="false">IF(Data!E36="","",Data!E36)</f>
        <v>2550-DS</v>
      </c>
      <c r="F38" s="43" t="str">
        <f aca="false">IF(Data!F36="","",Data!F36)</f>
        <v>BIR Form 2550-DS (Value-Added Tax (VAT) Return for Nonresident Digital Service Provider) – eFPS &amp; Non-eFPS Filers - For the Quarter ending December 31, 2025</v>
      </c>
      <c r="G38" s="43" t="str">
        <f aca="false">IF(Data!G36="","",Data!G36)</f>
        <v/>
      </c>
      <c r="H38" s="42" t="str">
        <f aca="false">IF(Data!H36="","",Data!H36)</f>
        <v>Published by BIR</v>
      </c>
      <c r="I38" s="43" t="str">
        <f aca="false">IF(Data!I36="","",Data!I36)</f>
        <v/>
      </c>
    </row>
    <row r="39" customFormat="false" ht="22.35" hidden="false" customHeight="false" outlineLevel="0" collapsed="false">
      <c r="A39" s="41" t="n">
        <f aca="false">IF(Data!A37="","",Data!A37)</f>
        <v>46047</v>
      </c>
      <c r="B39" s="42" t="str">
        <f aca="false">IF(Data!B37="","",Data!B37)</f>
        <v>Sunday</v>
      </c>
      <c r="C39" s="42" t="str">
        <f aca="false">IF(Data!C37="","",Data!C37)</f>
        <v>January</v>
      </c>
      <c r="D39" s="42" t="str">
        <f aca="false">IF(Data!D37="","",Data!D37)</f>
        <v>Filing &amp; payment</v>
      </c>
      <c r="E39" s="42" t="str">
        <f aca="false">IF(Data!E37="","",Data!E37)</f>
        <v>2550Q</v>
      </c>
      <c r="F39" s="43" t="str">
        <f aca="false">IF(Data!F37="","",Data!F37)</f>
        <v>BIR Form 2550Q (Quarterly Value-Added Tax Return) - eFPS &amp; Non-eFPS Filers – For the Quarter ending December 31, 2025</v>
      </c>
      <c r="G39" s="43" t="str">
        <f aca="false">IF(Data!G37="","",Data!G37)</f>
        <v/>
      </c>
      <c r="H39" s="42" t="str">
        <f aca="false">IF(Data!H37="","",Data!H37)</f>
        <v>Published by BIR</v>
      </c>
      <c r="I39" s="43" t="str">
        <f aca="false">IF(Data!I37="","",Data!I37)</f>
        <v/>
      </c>
    </row>
    <row r="40" customFormat="false" ht="22.35" hidden="false" customHeight="false" outlineLevel="0" collapsed="false">
      <c r="A40" s="41" t="n">
        <f aca="false">IF(Data!A38="","",Data!A38)</f>
        <v>46047</v>
      </c>
      <c r="B40" s="42" t="str">
        <f aca="false">IF(Data!B38="","",Data!B38)</f>
        <v>Sunday</v>
      </c>
      <c r="C40" s="42" t="str">
        <f aca="false">IF(Data!C38="","",Data!C38)</f>
        <v>January</v>
      </c>
      <c r="D40" s="42" t="str">
        <f aca="false">IF(Data!D38="","",Data!D38)</f>
        <v>Filing &amp; payment</v>
      </c>
      <c r="E40" s="42" t="str">
        <f aca="false">IF(Data!E38="","",Data!E38)</f>
        <v>2551Q</v>
      </c>
      <c r="F40" s="43" t="str">
        <f aca="false">IF(Data!F38="","",Data!F38)</f>
        <v>BIR Form 2551Q (Quarterly Percentage Tax Return) – eFPS &amp; Non-eFPS Filers - For the Quarter ending December 31, 2025</v>
      </c>
      <c r="G40" s="43" t="str">
        <f aca="false">IF(Data!G38="","",Data!G38)</f>
        <v/>
      </c>
      <c r="H40" s="42" t="str">
        <f aca="false">IF(Data!H38="","",Data!H38)</f>
        <v>Published by BIR</v>
      </c>
      <c r="I40" s="43" t="str">
        <f aca="false">IF(Data!I38="","",Data!I38)</f>
        <v/>
      </c>
    </row>
    <row r="41" customFormat="false" ht="22.35" hidden="false" customHeight="false" outlineLevel="0" collapsed="false">
      <c r="A41" s="41" t="n">
        <f aca="false">IF(Data!A39="","",Data!A39)</f>
        <v>46047</v>
      </c>
      <c r="B41" s="42" t="str">
        <f aca="false">IF(Data!B39="","",Data!B39)</f>
        <v>Sunday</v>
      </c>
      <c r="C41" s="42" t="str">
        <f aca="false">IF(Data!C39="","",Data!C39)</f>
        <v>January</v>
      </c>
      <c r="D41" s="42" t="str">
        <f aca="false">IF(Data!D39="","",Data!D39)</f>
        <v>Submission</v>
      </c>
      <c r="E41" s="42" t="str">
        <f aca="false">IF(Data!E39="","",Data!E39)</f>
        <v/>
      </c>
      <c r="F41" s="43" t="str">
        <f aca="false">IF(Data!F39="","",Data!F39)</f>
        <v>Quarterly Summary List of Sales/Purchases/Importations by a VAT Registered Taxpayers – Non-eFPS Filers – For the Quarter ending December 31, 2025</v>
      </c>
      <c r="G41" s="43" t="str">
        <f aca="false">IF(Data!G39="","",Data!G39)</f>
        <v/>
      </c>
      <c r="H41" s="42" t="str">
        <f aca="false">IF(Data!H39="","",Data!H39)</f>
        <v>Published by BIR</v>
      </c>
      <c r="I41" s="43" t="str">
        <f aca="false">IF(Data!I39="","",Data!I39)</f>
        <v/>
      </c>
    </row>
    <row r="42" customFormat="false" ht="32.8" hidden="false" customHeight="false" outlineLevel="0" collapsed="false">
      <c r="A42" s="41" t="n">
        <f aca="false">IF(Data!A40="","",Data!A40)</f>
        <v>46047</v>
      </c>
      <c r="B42" s="42" t="str">
        <f aca="false">IF(Data!B40="","",Data!B40)</f>
        <v>Sunday</v>
      </c>
      <c r="C42" s="42" t="str">
        <f aca="false">IF(Data!C40="","",Data!C40)</f>
        <v>January</v>
      </c>
      <c r="D42" s="42" t="str">
        <f aca="false">IF(Data!D40="","",Data!D40)</f>
        <v>Submission</v>
      </c>
      <c r="E42" s="42" t="str">
        <f aca="false">IF(Data!E40="","",Data!E40)</f>
        <v/>
      </c>
      <c r="F42" s="43" t="str">
        <f aca="false">IF(Data!F40="","",Data!F40)</f>
        <v>Sworn Statement of Manufacturer's or Importer's Volume of Sales of each particular Brand of Alcohol Products, Tobacco Products and Sweetened Beverage Products – For the Quarter ending December 31, 2025</v>
      </c>
      <c r="G42" s="43" t="str">
        <f aca="false">IF(Data!G40="","",Data!G40)</f>
        <v/>
      </c>
      <c r="H42" s="42" t="str">
        <f aca="false">IF(Data!H40="","",Data!H40)</f>
        <v>Published by BIR</v>
      </c>
      <c r="I42" s="43" t="str">
        <f aca="false">IF(Data!I40="","",Data!I40)</f>
        <v/>
      </c>
    </row>
    <row r="43" customFormat="false" ht="22.35" hidden="false" customHeight="false" outlineLevel="0" collapsed="false">
      <c r="A43" s="41" t="n">
        <f aca="false">IF(Data!A41="","",Data!A41)</f>
        <v>46051</v>
      </c>
      <c r="B43" s="42" t="str">
        <f aca="false">IF(Data!B41="","",Data!B41)</f>
        <v>Thursday</v>
      </c>
      <c r="C43" s="42" t="str">
        <f aca="false">IF(Data!C41="","",Data!C41)</f>
        <v>January</v>
      </c>
      <c r="D43" s="42" t="str">
        <f aca="false">IF(Data!D41="","",Data!D41)</f>
        <v>Filing &amp; payment</v>
      </c>
      <c r="E43" s="42" t="str">
        <f aca="false">IF(Data!E41="","",Data!E41)</f>
        <v>1702Q</v>
      </c>
      <c r="F43" s="43" t="str">
        <f aca="false">IF(Data!F41="","",Data!F41)</f>
        <v>BIR Form 1702Q (Quarterly Income Tax Return For Corporations, Partnerships and Other Non-Individual Taxpayers) and Summary Alphalist of Withholding Taxes (SAWT)</v>
      </c>
      <c r="G43" s="43" t="str">
        <f aca="false">IF(Data!G41="","",Data!G41)</f>
        <v>Fiscal Quarter ending November 30, 2025</v>
      </c>
      <c r="H43" s="42" t="str">
        <f aca="false">IF(Data!H41="","",Data!H41)</f>
        <v>Published by BIR</v>
      </c>
      <c r="I43" s="43" t="str">
        <f aca="false">IF(Data!I41="","",Data!I41)</f>
        <v/>
      </c>
    </row>
    <row r="44" customFormat="false" ht="22.35" hidden="false" customHeight="false" outlineLevel="0" collapsed="false">
      <c r="A44" s="41" t="n">
        <f aca="false">IF(Data!A42="","",Data!A42)</f>
        <v>46052</v>
      </c>
      <c r="B44" s="42" t="str">
        <f aca="false">IF(Data!B42="","",Data!B42)</f>
        <v>Friday</v>
      </c>
      <c r="C44" s="42" t="str">
        <f aca="false">IF(Data!C42="","",Data!C42)</f>
        <v>January</v>
      </c>
      <c r="D44" s="42" t="str">
        <f aca="false">IF(Data!D42="","",Data!D42)</f>
        <v>Registration</v>
      </c>
      <c r="E44" s="42" t="str">
        <f aca="false">IF(Data!E42="","",Data!E42)</f>
        <v/>
      </c>
      <c r="F44" s="43" t="str">
        <f aca="false">IF(Data!F42="","",Data!F42)</f>
        <v>Computerized Books of Accounts and Other Accounting Records</v>
      </c>
      <c r="G44" s="43" t="str">
        <f aca="false">IF(Data!G42="","",Data!G42)</f>
        <v>Calendar Year ending December 31, 2025</v>
      </c>
      <c r="H44" s="42" t="str">
        <f aca="false">IF(Data!H42="","",Data!H42)</f>
        <v>Published by BIR</v>
      </c>
      <c r="I44" s="43" t="str">
        <f aca="false">IF(Data!I42="","",Data!I42)</f>
        <v/>
      </c>
    </row>
    <row r="45" customFormat="false" ht="32.8" hidden="false" customHeight="false" outlineLevel="0" collapsed="false">
      <c r="A45" s="41" t="n">
        <f aca="false">IF(Data!A43="","",Data!A43)</f>
        <v>46052</v>
      </c>
      <c r="B45" s="42" t="str">
        <f aca="false">IF(Data!B43="","",Data!B43)</f>
        <v>Friday</v>
      </c>
      <c r="C45" s="42" t="str">
        <f aca="false">IF(Data!C43="","",Data!C43)</f>
        <v>January</v>
      </c>
      <c r="D45" s="42" t="str">
        <f aca="false">IF(Data!D43="","",Data!D43)</f>
        <v>Submission</v>
      </c>
      <c r="E45" s="42" t="str">
        <f aca="false">IF(Data!E43="","",Data!E43)</f>
        <v>1702-RT, 1702-EX, 1702-MX</v>
      </c>
      <c r="F45" s="43" t="str">
        <f aca="false">IF(Data!F43="","",Data!F43)</f>
        <v>Proof of e-Filed BIR Form 1702-RT/1702-EX/1702-MX with Audited Financial Statements (AFS), 1709 (if applicable), and Other Attachments through Electronic Audited Financial Statements (eAFS)</v>
      </c>
      <c r="G45" s="43" t="str">
        <f aca="false">IF(Data!G43="","",Data!G43)</f>
        <v>Fiscal Year ending September 30, 2025</v>
      </c>
      <c r="H45" s="42" t="str">
        <f aca="false">IF(Data!H43="","",Data!H43)</f>
        <v>Published by BIR</v>
      </c>
      <c r="I45" s="43" t="str">
        <f aca="false">IF(Data!I43="","",Data!I43)</f>
        <v/>
      </c>
    </row>
    <row r="46" customFormat="false" ht="22.35" hidden="false" customHeight="false" outlineLevel="0" collapsed="false">
      <c r="A46" s="41" t="n">
        <f aca="false">IF(Data!A44="","",Data!A44)</f>
        <v>46052</v>
      </c>
      <c r="B46" s="42" t="str">
        <f aca="false">IF(Data!B44="","",Data!B44)</f>
        <v>Friday</v>
      </c>
      <c r="C46" s="42" t="str">
        <f aca="false">IF(Data!C44="","",Data!C44)</f>
        <v>January</v>
      </c>
      <c r="D46" s="42" t="str">
        <f aca="false">IF(Data!D44="","",Data!D44)</f>
        <v>Submission</v>
      </c>
      <c r="E46" s="42" t="str">
        <f aca="false">IF(Data!E44="","",Data!E44)</f>
        <v/>
      </c>
      <c r="F46" s="43" t="str">
        <f aca="false">IF(Data!F44="","",Data!F44)</f>
        <v>Soft Copies of Inventory List and Schedules stored and saved in DVD-R/USB properly labeled together with a Notarized Sworn Declaration</v>
      </c>
      <c r="G46" s="43" t="str">
        <f aca="false">IF(Data!G44="","",Data!G44)</f>
        <v>Calendar Year ending December 31, 2025</v>
      </c>
      <c r="H46" s="42" t="str">
        <f aca="false">IF(Data!H44="","",Data!H44)</f>
        <v>Published by BIR</v>
      </c>
      <c r="I46" s="43" t="str">
        <f aca="false">IF(Data!I44="","",Data!I44)</f>
        <v/>
      </c>
    </row>
    <row r="47" customFormat="false" ht="22.35" hidden="false" customHeight="false" outlineLevel="0" collapsed="false">
      <c r="A47" s="41" t="n">
        <f aca="false">IF(Data!A45="","",Data!A45)</f>
        <v>46052</v>
      </c>
      <c r="B47" s="42" t="str">
        <f aca="false">IF(Data!B45="","",Data!B45)</f>
        <v>Friday</v>
      </c>
      <c r="C47" s="42" t="str">
        <f aca="false">IF(Data!C45="","",Data!C45)</f>
        <v>January</v>
      </c>
      <c r="D47" s="42" t="str">
        <f aca="false">IF(Data!D45="","",Data!D45)</f>
        <v>Submission</v>
      </c>
      <c r="E47" s="42" t="str">
        <f aca="false">IF(Data!E45="","",Data!E45)</f>
        <v/>
      </c>
      <c r="F47" s="43" t="str">
        <f aca="false">IF(Data!F45="","",Data!F45)</f>
        <v>Quarterly Summary List of Sales/Purchases/Importations by a VAT Registered Taxpayers - eFPS Filers</v>
      </c>
      <c r="G47" s="43" t="str">
        <f aca="false">IF(Data!G45="","",Data!G45)</f>
        <v>For the Quarter ending December 31, 2025</v>
      </c>
      <c r="H47" s="42" t="str">
        <f aca="false">IF(Data!H45="","",Data!H45)</f>
        <v>Published by BIR</v>
      </c>
      <c r="I47" s="43" t="str">
        <f aca="false">IF(Data!I45="","",Data!I45)</f>
        <v/>
      </c>
    </row>
    <row r="48" customFormat="false" ht="22.35" hidden="false" customHeight="false" outlineLevel="0" collapsed="false">
      <c r="A48" s="41" t="n">
        <f aca="false">IF(Data!A46="","",Data!A46)</f>
        <v>46053</v>
      </c>
      <c r="B48" s="42" t="str">
        <f aca="false">IF(Data!B46="","",Data!B46)</f>
        <v>Saturday</v>
      </c>
      <c r="C48" s="42" t="str">
        <f aca="false">IF(Data!C46="","",Data!C46)</f>
        <v>January</v>
      </c>
      <c r="D48" s="42" t="str">
        <f aca="false">IF(Data!D46="","",Data!D46)</f>
        <v>Distribution</v>
      </c>
      <c r="E48" s="42" t="str">
        <f aca="false">IF(Data!E46="","",Data!E46)</f>
        <v>2316</v>
      </c>
      <c r="F48" s="43" t="str">
        <f aca="false">IF(Data!F46="","",Data!F46)</f>
        <v>BIR Form 2316 (Certificate of Compensation Payment/Tax Withheld – For Compensation Payment With or Without Tax Withheld) to the Employees</v>
      </c>
      <c r="G48" s="43" t="str">
        <f aca="false">IF(Data!G46="","",Data!G46)</f>
        <v>Calendar Year 2025</v>
      </c>
      <c r="H48" s="42" t="str">
        <f aca="false">IF(Data!H46="","",Data!H46)</f>
        <v>Published by BIR</v>
      </c>
      <c r="I48" s="43" t="str">
        <f aca="false">IF(Data!I46="","",Data!I46)</f>
        <v/>
      </c>
    </row>
    <row r="49" customFormat="false" ht="32.8" hidden="false" customHeight="false" outlineLevel="0" collapsed="false">
      <c r="A49" s="41" t="n">
        <f aca="false">IF(Data!A47="","",Data!A47)</f>
        <v>46053</v>
      </c>
      <c r="B49" s="42" t="str">
        <f aca="false">IF(Data!B47="","",Data!B47)</f>
        <v>Saturday</v>
      </c>
      <c r="C49" s="42" t="str">
        <f aca="false">IF(Data!C47="","",Data!C47)</f>
        <v>January</v>
      </c>
      <c r="D49" s="42" t="str">
        <f aca="false">IF(Data!D47="","",Data!D47)</f>
        <v>Filing</v>
      </c>
      <c r="E49" s="42" t="str">
        <f aca="false">IF(Data!E47="","",Data!E47)</f>
        <v>1604-C, 1604-F</v>
      </c>
      <c r="F49" s="43" t="str">
        <f aca="false">IF(Data!F47="","",Data!F47)</f>
        <v>BIR Form 1604-C (Annual Information Return of Income Taxes Withheld on Compensation) and/or BIR Form 1604-F (Annual Information Return of Income Payments Subjected to Final Withholding Taxes) and Related Alphalist</v>
      </c>
      <c r="G49" s="43" t="str">
        <f aca="false">IF(Data!G47="","",Data!G47)</f>
        <v>Calendar Year 2025</v>
      </c>
      <c r="H49" s="42" t="str">
        <f aca="false">IF(Data!H47="","",Data!H47)</f>
        <v>Published by BIR</v>
      </c>
      <c r="I49" s="43" t="str">
        <f aca="false">IF(Data!I47="","",Data!I47)</f>
        <v/>
      </c>
    </row>
    <row r="50" customFormat="false" ht="22.35" hidden="false" customHeight="false" outlineLevel="0" collapsed="false">
      <c r="A50" s="41" t="n">
        <f aca="false">IF(Data!A48="","",Data!A48)</f>
        <v>46053</v>
      </c>
      <c r="B50" s="42" t="str">
        <f aca="false">IF(Data!B48="","",Data!B48)</f>
        <v>Saturday</v>
      </c>
      <c r="C50" s="42" t="str">
        <f aca="false">IF(Data!C48="","",Data!C48)</f>
        <v>January</v>
      </c>
      <c r="D50" s="42" t="str">
        <f aca="false">IF(Data!D48="","",Data!D48)</f>
        <v>Filing &amp; payment</v>
      </c>
      <c r="E50" s="42" t="str">
        <f aca="false">IF(Data!E48="","",Data!E48)</f>
        <v>1601-EQ</v>
      </c>
      <c r="F50" s="43" t="str">
        <f aca="false">IF(Data!F48="","",Data!F48)</f>
        <v>BIR Form 1601-EQ (Quarterly Remittance Return of Creditable Income Taxes Withheld-Expanded) and Quarterly Alphalist of Payees (QAP) – eFPS &amp; Non-eFPS Filers</v>
      </c>
      <c r="G50" s="43" t="str">
        <f aca="false">IF(Data!G48="","",Data!G48)</f>
        <v>For the Quarter ending December 31, 2025</v>
      </c>
      <c r="H50" s="42" t="str">
        <f aca="false">IF(Data!H48="","",Data!H48)</f>
        <v>Published by BIR</v>
      </c>
      <c r="I50" s="43" t="str">
        <f aca="false">IF(Data!I48="","",Data!I48)</f>
        <v/>
      </c>
    </row>
    <row r="51" customFormat="false" ht="22.35" hidden="false" customHeight="false" outlineLevel="0" collapsed="false">
      <c r="A51" s="41" t="n">
        <f aca="false">IF(Data!A49="","",Data!A49)</f>
        <v>46053</v>
      </c>
      <c r="B51" s="42" t="str">
        <f aca="false">IF(Data!B49="","",Data!B49)</f>
        <v>Saturday</v>
      </c>
      <c r="C51" s="42" t="str">
        <f aca="false">IF(Data!C49="","",Data!C49)</f>
        <v>January</v>
      </c>
      <c r="D51" s="42" t="str">
        <f aca="false">IF(Data!D49="","",Data!D49)</f>
        <v>Filing &amp; payment</v>
      </c>
      <c r="E51" s="42" t="str">
        <f aca="false">IF(Data!E49="","",Data!E49)</f>
        <v>1601-FQ</v>
      </c>
      <c r="F51" s="43" t="str">
        <f aca="false">IF(Data!F49="","",Data!F49)</f>
        <v>BIR Form 1601-FQ (Quarterly Remittance Return of Final Income Taxes Withheld) and Quarterly Alphalist of Payees (QAP) - eFPS &amp; Non-eFPS Filers</v>
      </c>
      <c r="G51" s="43" t="str">
        <f aca="false">IF(Data!G49="","",Data!G49)</f>
        <v>For the Quarter ending December 31, 2025</v>
      </c>
      <c r="H51" s="42" t="str">
        <f aca="false">IF(Data!H49="","",Data!H49)</f>
        <v>Published by BIR</v>
      </c>
      <c r="I51" s="43" t="str">
        <f aca="false">IF(Data!I49="","",Data!I49)</f>
        <v/>
      </c>
    </row>
    <row r="52" customFormat="false" ht="22.35" hidden="false" customHeight="false" outlineLevel="0" collapsed="false">
      <c r="A52" s="41" t="n">
        <f aca="false">IF(Data!A50="","",Data!A50)</f>
        <v>46053</v>
      </c>
      <c r="B52" s="42" t="str">
        <f aca="false">IF(Data!B50="","",Data!B50)</f>
        <v>Saturday</v>
      </c>
      <c r="C52" s="42" t="str">
        <f aca="false">IF(Data!C50="","",Data!C50)</f>
        <v>January</v>
      </c>
      <c r="D52" s="42" t="str">
        <f aca="false">IF(Data!D50="","",Data!D50)</f>
        <v>Filing &amp; payment</v>
      </c>
      <c r="E52" s="42" t="str">
        <f aca="false">IF(Data!E50="","",Data!E50)</f>
        <v>1602Q</v>
      </c>
      <c r="F52" s="43" t="str">
        <f aca="false">IF(Data!F50="","",Data!F50)</f>
        <v>BIR Form 1602Q (Quarterly Remittance Return of Final Taxes Withheld on Interest Paid on Deposits and Yield on Deposit Substitutes/Trusts/Etc.) – eFPS &amp; Non-eFPS Filers</v>
      </c>
      <c r="G52" s="43" t="str">
        <f aca="false">IF(Data!G50="","",Data!G50)</f>
        <v>For the Quarter ending December 31, 2025</v>
      </c>
      <c r="H52" s="42" t="str">
        <f aca="false">IF(Data!H50="","",Data!H50)</f>
        <v>Published by BIR</v>
      </c>
      <c r="I52" s="43" t="str">
        <f aca="false">IF(Data!I50="","",Data!I50)</f>
        <v/>
      </c>
    </row>
    <row r="53" customFormat="false" ht="22.35" hidden="false" customHeight="false" outlineLevel="0" collapsed="false">
      <c r="A53" s="41" t="n">
        <f aca="false">IF(Data!A51="","",Data!A51)</f>
        <v>46053</v>
      </c>
      <c r="B53" s="42" t="str">
        <f aca="false">IF(Data!B51="","",Data!B51)</f>
        <v>Saturday</v>
      </c>
      <c r="C53" s="42" t="str">
        <f aca="false">IF(Data!C51="","",Data!C51)</f>
        <v>January</v>
      </c>
      <c r="D53" s="42" t="str">
        <f aca="false">IF(Data!D51="","",Data!D51)</f>
        <v>Filing &amp; payment</v>
      </c>
      <c r="E53" s="42" t="str">
        <f aca="false">IF(Data!E51="","",Data!E51)</f>
        <v>1603Q</v>
      </c>
      <c r="F53" s="43" t="str">
        <f aca="false">IF(Data!F51="","",Data!F51)</f>
        <v>BIR Form 1603Q (Quarterly Remittance Return of Final Income Taxes Withheld on Fringe Benefits Paid to Employees Other Than Rank and File) - eFPS &amp; Non-eFPS Filers</v>
      </c>
      <c r="G53" s="43" t="str">
        <f aca="false">IF(Data!G51="","",Data!G51)</f>
        <v>For the Quarter ending December 31, 2025</v>
      </c>
      <c r="H53" s="42" t="str">
        <f aca="false">IF(Data!H51="","",Data!H51)</f>
        <v>Published by BIR</v>
      </c>
      <c r="I53" s="43" t="str">
        <f aca="false">IF(Data!I51="","",Data!I51)</f>
        <v/>
      </c>
    </row>
    <row r="54" customFormat="false" ht="22.35" hidden="false" customHeight="false" outlineLevel="0" collapsed="false">
      <c r="A54" s="41" t="n">
        <f aca="false">IF(Data!A52="","",Data!A52)</f>
        <v>46053</v>
      </c>
      <c r="B54" s="42" t="str">
        <f aca="false">IF(Data!B52="","",Data!B52)</f>
        <v>Saturday</v>
      </c>
      <c r="C54" s="42" t="str">
        <f aca="false">IF(Data!C52="","",Data!C52)</f>
        <v>January</v>
      </c>
      <c r="D54" s="42" t="str">
        <f aca="false">IF(Data!D52="","",Data!D52)</f>
        <v>Filing &amp; payment</v>
      </c>
      <c r="E54" s="42" t="str">
        <f aca="false">IF(Data!E52="","",Data!E52)</f>
        <v>1621</v>
      </c>
      <c r="F54" s="43" t="str">
        <f aca="false">IF(Data!F52="","",Data!F52)</f>
        <v>BIR Form 1621 (Quarterly Remittance Return of Tax Withheld on the Amount Withdrawn from Decedent's Deposit Account) – eFPS &amp; Non-eFPS Filers</v>
      </c>
      <c r="G54" s="43" t="str">
        <f aca="false">IF(Data!G52="","",Data!G52)</f>
        <v>For the Quarter ending December 31, 2025</v>
      </c>
      <c r="H54" s="42" t="str">
        <f aca="false">IF(Data!H52="","",Data!H52)</f>
        <v>Published by BIR</v>
      </c>
      <c r="I54" s="43" t="str">
        <f aca="false">IF(Data!I52="","",Data!I52)</f>
        <v/>
      </c>
    </row>
    <row r="55" customFormat="false" ht="22.35" hidden="false" customHeight="false" outlineLevel="0" collapsed="false">
      <c r="A55" s="41" t="n">
        <f aca="false">IF(Data!A53="","",Data!A53)</f>
        <v>46053</v>
      </c>
      <c r="B55" s="42" t="str">
        <f aca="false">IF(Data!B53="","",Data!B53)</f>
        <v>Saturday</v>
      </c>
      <c r="C55" s="42" t="str">
        <f aca="false">IF(Data!C53="","",Data!C53)</f>
        <v>January</v>
      </c>
      <c r="D55" s="42" t="str">
        <f aca="false">IF(Data!D53="","",Data!D53)</f>
        <v>Submission</v>
      </c>
      <c r="E55" s="42" t="str">
        <f aca="false">IF(Data!E53="","",Data!E53)</f>
        <v/>
      </c>
      <c r="F55" s="43" t="str">
        <f aca="false">IF(Data!F53="","",Data!F53)</f>
        <v>Annual Alphabetical List of Professionals/Persons who were issued Professional/Occupational Tax Receipt (PTR/OTR) by LGUs</v>
      </c>
      <c r="G55" s="43" t="str">
        <f aca="false">IF(Data!G53="","",Data!G53)</f>
        <v>Calendar Year ending December 31, 2025</v>
      </c>
      <c r="H55" s="42" t="str">
        <f aca="false">IF(Data!H53="","",Data!H53)</f>
        <v>Published by BIR</v>
      </c>
      <c r="I55" s="43" t="str">
        <f aca="false">IF(Data!I53="","",Data!I53)</f>
        <v/>
      </c>
    </row>
    <row r="56" customFormat="false" ht="15" hidden="false" customHeight="false" outlineLevel="0" collapsed="false">
      <c r="A56" s="41" t="n">
        <f aca="false">IF(Data!A54="","",Data!A54)</f>
        <v>46053</v>
      </c>
      <c r="B56" s="42" t="str">
        <f aca="false">IF(Data!B54="","",Data!B54)</f>
        <v>Saturday</v>
      </c>
      <c r="C56" s="42" t="str">
        <f aca="false">IF(Data!C54="","",Data!C54)</f>
        <v>January</v>
      </c>
      <c r="D56" s="42" t="str">
        <f aca="false">IF(Data!D54="","",Data!D54)</f>
        <v>Submission</v>
      </c>
      <c r="E56" s="42" t="str">
        <f aca="false">IF(Data!E54="","",Data!E54)</f>
        <v/>
      </c>
      <c r="F56" s="43" t="str">
        <f aca="false">IF(Data!F54="","",Data!F54)</f>
        <v>Annual Information by all Accredited Tax Agents/Practitioners to be submitted to RNAB/RRAB</v>
      </c>
      <c r="G56" s="43" t="str">
        <f aca="false">IF(Data!G54="","",Data!G54)</f>
        <v>Taxable Year 2025</v>
      </c>
      <c r="H56" s="42" t="str">
        <f aca="false">IF(Data!H54="","",Data!H54)</f>
        <v>Published by BIR</v>
      </c>
      <c r="I56" s="43" t="str">
        <f aca="false">IF(Data!I54="","",Data!I54)</f>
        <v/>
      </c>
    </row>
    <row r="57" customFormat="false" ht="22.35" hidden="false" customHeight="false" outlineLevel="0" collapsed="false">
      <c r="A57" s="41" t="n">
        <f aca="false">IF(Data!A55="","",Data!A55)</f>
        <v>46053</v>
      </c>
      <c r="B57" s="42" t="str">
        <f aca="false">IF(Data!B55="","",Data!B55)</f>
        <v>Saturday</v>
      </c>
      <c r="C57" s="42" t="str">
        <f aca="false">IF(Data!C55="","",Data!C55)</f>
        <v>January</v>
      </c>
      <c r="D57" s="42" t="str">
        <f aca="false">IF(Data!D55="","",Data!D55)</f>
        <v>Submission</v>
      </c>
      <c r="E57" s="42" t="str">
        <f aca="false">IF(Data!E55="","",Data!E55)</f>
        <v/>
      </c>
      <c r="F57" s="43" t="str">
        <f aca="false">IF(Data!F55="","",Data!F55)</f>
        <v>Contract of Lease and Lessee Information Statement and Other Attachments by Lessors/Sub-Lessors of Commercial Establishments, Buildings or Spaces for Tenants</v>
      </c>
      <c r="G57" s="43" t="str">
        <f aca="false">IF(Data!G55="","",Data!G55)</f>
        <v>2nd Semester of 2025</v>
      </c>
      <c r="H57" s="42" t="str">
        <f aca="false">IF(Data!H55="","",Data!H55)</f>
        <v>Published by BIR</v>
      </c>
      <c r="I57" s="43" t="str">
        <f aca="false">IF(Data!I55="","",Data!I55)</f>
        <v/>
      </c>
    </row>
    <row r="58" customFormat="false" ht="22.35" hidden="false" customHeight="false" outlineLevel="0" collapsed="false">
      <c r="A58" s="41" t="n">
        <f aca="false">IF(Data!A56="","",Data!A56)</f>
        <v>46053</v>
      </c>
      <c r="B58" s="42" t="str">
        <f aca="false">IF(Data!B56="","",Data!B56)</f>
        <v>Saturday</v>
      </c>
      <c r="C58" s="42" t="str">
        <f aca="false">IF(Data!C56="","",Data!C56)</f>
        <v>January</v>
      </c>
      <c r="D58" s="42" t="str">
        <f aca="false">IF(Data!D56="","",Data!D56)</f>
        <v>Submission</v>
      </c>
      <c r="E58" s="42" t="str">
        <f aca="false">IF(Data!E56="","",Data!E56)</f>
        <v/>
      </c>
      <c r="F58" s="43" t="str">
        <f aca="false">IF(Data!F56="","",Data!F56)</f>
        <v>Notarized Income Payor/Withholding Agent's Sworn Declaration with List of Payees Not Subjected To Withholding Tax</v>
      </c>
      <c r="G58" s="43" t="str">
        <f aca="false">IF(Data!G56="","",Data!G56)</f>
        <v>Calendar Year 2026</v>
      </c>
      <c r="H58" s="42" t="str">
        <f aca="false">IF(Data!H56="","",Data!H56)</f>
        <v>Published by BIR</v>
      </c>
      <c r="I58" s="43" t="str">
        <f aca="false">IF(Data!I56="","",Data!I56)</f>
        <v/>
      </c>
    </row>
    <row r="59" customFormat="false" ht="22.35" hidden="false" customHeight="false" outlineLevel="0" collapsed="false">
      <c r="A59" s="41" t="n">
        <f aca="false">IF(Data!A57="","",Data!A57)</f>
        <v>46053</v>
      </c>
      <c r="B59" s="42" t="str">
        <f aca="false">IF(Data!B57="","",Data!B57)</f>
        <v>Saturday</v>
      </c>
      <c r="C59" s="42" t="str">
        <f aca="false">IF(Data!C57="","",Data!C57)</f>
        <v>January</v>
      </c>
      <c r="D59" s="42" t="str">
        <f aca="false">IF(Data!D57="","",Data!D57)</f>
        <v>Submission</v>
      </c>
      <c r="E59" s="42" t="str">
        <f aca="false">IF(Data!E57="","",Data!E57)</f>
        <v/>
      </c>
      <c r="F59" s="43" t="str">
        <f aca="false">IF(Data!F57="","",Data!F57)</f>
        <v>Sworn Certification from the International Carrier stating that there is no change in the Domestic Laws of its Home Country Granting Income Tax Exemption to Philippine Carriers</v>
      </c>
      <c r="G59" s="43" t="str">
        <f aca="false">IF(Data!G57="","",Data!G57)</f>
        <v>Calendar Year 2026 for Exemptions issued in 2025</v>
      </c>
      <c r="H59" s="42" t="str">
        <f aca="false">IF(Data!H57="","",Data!H57)</f>
        <v>Published by BIR</v>
      </c>
      <c r="I59" s="43" t="str">
        <f aca="false">IF(Data!I57="","",Data!I57)</f>
        <v/>
      </c>
    </row>
    <row r="60" customFormat="false" ht="15" hidden="false" customHeight="false" outlineLevel="0" collapsed="false">
      <c r="A60" s="41" t="n">
        <f aca="false">IF(Data!A58="","",Data!A58)</f>
        <v>46053</v>
      </c>
      <c r="B60" s="42" t="str">
        <f aca="false">IF(Data!B58="","",Data!B58)</f>
        <v>Saturday</v>
      </c>
      <c r="C60" s="42" t="str">
        <f aca="false">IF(Data!C58="","",Data!C58)</f>
        <v>January</v>
      </c>
      <c r="D60" s="42" t="str">
        <f aca="false">IF(Data!D58="","",Data!D58)</f>
        <v>Submission</v>
      </c>
      <c r="E60" s="42" t="str">
        <f aca="false">IF(Data!E58="","",Data!E58)</f>
        <v/>
      </c>
      <c r="F60" s="43" t="str">
        <f aca="false">IF(Data!F58="","",Data!F58)</f>
        <v>Sworn Declaration of Motels &amp; Other Similar Establishments</v>
      </c>
      <c r="G60" s="43" t="str">
        <f aca="false">IF(Data!G58="","",Data!G58)</f>
        <v>Taxable Year 2025</v>
      </c>
      <c r="H60" s="42" t="str">
        <f aca="false">IF(Data!H58="","",Data!H58)</f>
        <v>Published by BIR</v>
      </c>
      <c r="I60" s="43" t="str">
        <f aca="false">IF(Data!I58="","",Data!I58)</f>
        <v/>
      </c>
    </row>
    <row r="61" customFormat="false" ht="22.35" hidden="false" customHeight="false" outlineLevel="0" collapsed="false">
      <c r="A61" s="41" t="n">
        <f aca="false">IF(Data!A59="","",Data!A59)</f>
        <v>46053</v>
      </c>
      <c r="B61" s="42" t="str">
        <f aca="false">IF(Data!B59="","",Data!B59)</f>
        <v>Saturday</v>
      </c>
      <c r="C61" s="42" t="str">
        <f aca="false">IF(Data!C59="","",Data!C59)</f>
        <v>January</v>
      </c>
      <c r="D61" s="42" t="str">
        <f aca="false">IF(Data!D59="","",Data!D59)</f>
        <v>Submission</v>
      </c>
      <c r="E61" s="42" t="str">
        <f aca="false">IF(Data!E59="","",Data!E59)</f>
        <v/>
      </c>
      <c r="F61" s="43" t="str">
        <f aca="false">IF(Data!F59="","",Data!F59)</f>
        <v>Sworn Statement by Senior Citizens whose Annual Income does not exceed the poverty level as determined by NEDA thru the NSCB</v>
      </c>
      <c r="G61" s="43" t="str">
        <f aca="false">IF(Data!G59="","",Data!G59)</f>
        <v>Taxable Year 2025</v>
      </c>
      <c r="H61" s="42" t="str">
        <f aca="false">IF(Data!H59="","",Data!H59)</f>
        <v>Published by BIR</v>
      </c>
      <c r="I61" s="43" t="str">
        <f aca="false">IF(Data!I59="","",Data!I59)</f>
        <v/>
      </c>
    </row>
    <row r="62" customFormat="false" ht="22.35" hidden="false" customHeight="false" outlineLevel="0" collapsed="false">
      <c r="A62" s="41" t="n">
        <f aca="false">IF(Data!A60="","",Data!A60)</f>
        <v>46053</v>
      </c>
      <c r="B62" s="42" t="str">
        <f aca="false">IF(Data!B60="","",Data!B60)</f>
        <v>Saturday</v>
      </c>
      <c r="C62" s="42" t="str">
        <f aca="false">IF(Data!C60="","",Data!C60)</f>
        <v>January</v>
      </c>
      <c r="D62" s="42" t="str">
        <f aca="false">IF(Data!D60="","",Data!D60)</f>
        <v>Submission</v>
      </c>
      <c r="E62" s="42" t="str">
        <f aca="false">IF(Data!E60="","",Data!E60)</f>
        <v/>
      </c>
      <c r="F62" s="43" t="str">
        <f aca="false">IF(Data!F60="","",Data!F60)</f>
        <v>Sworn Statement by every Lessee/Concessionaire/Owner/Operator of Mines or Quarry/Processor of Minerals/Producers or Manufacturers of Mineral Products</v>
      </c>
      <c r="G62" s="43" t="str">
        <f aca="false">IF(Data!G60="","",Data!G60)</f>
        <v>2nd Semester of 2025</v>
      </c>
      <c r="H62" s="42" t="str">
        <f aca="false">IF(Data!H60="","",Data!H60)</f>
        <v>Published by BIR</v>
      </c>
      <c r="I62" s="43" t="str">
        <f aca="false">IF(Data!I60="","",Data!I60)</f>
        <v/>
      </c>
    </row>
    <row r="63" customFormat="false" ht="15" hidden="false" customHeight="false" outlineLevel="0" collapsed="false">
      <c r="A63" s="41" t="n">
        <f aca="false">IF(Data!A61="","",Data!A61)</f>
        <v>46054</v>
      </c>
      <c r="B63" s="42" t="str">
        <f aca="false">IF(Data!B61="","",Data!B61)</f>
        <v>Sunday</v>
      </c>
      <c r="C63" s="42" t="str">
        <f aca="false">IF(Data!C61="","",Data!C61)</f>
        <v>February</v>
      </c>
      <c r="D63" s="42" t="str">
        <f aca="false">IF(Data!D61="","",Data!D61)</f>
        <v>Submission</v>
      </c>
      <c r="E63" s="42" t="str">
        <f aca="false">IF(Data!E61="","",Data!E61)</f>
        <v/>
      </c>
      <c r="F63" s="43" t="str">
        <f aca="false">IF(Data!F61="","",Data!F61)</f>
        <v>Consolidated Return of All Transactions based on the Reconciled Data of Stockbrokers</v>
      </c>
      <c r="G63" s="43" t="str">
        <f aca="false">IF(Data!G61="","",Data!G61)</f>
        <v>January 16–31, 2026</v>
      </c>
      <c r="H63" s="42" t="str">
        <f aca="false">IF(Data!H61="","",Data!H61)</f>
        <v>Published by BIR</v>
      </c>
      <c r="I63" s="43" t="str">
        <f aca="false">IF(Data!I61="","",Data!I61)</f>
        <v/>
      </c>
    </row>
    <row r="64" customFormat="false" ht="22.35" hidden="false" customHeight="false" outlineLevel="0" collapsed="false">
      <c r="A64" s="41" t="n">
        <f aca="false">IF(Data!A62="","",Data!A62)</f>
        <v>46054</v>
      </c>
      <c r="B64" s="42" t="str">
        <f aca="false">IF(Data!B62="","",Data!B62)</f>
        <v>Sunday</v>
      </c>
      <c r="C64" s="42" t="str">
        <f aca="false">IF(Data!C62="","",Data!C62)</f>
        <v>February</v>
      </c>
      <c r="D64" s="42" t="str">
        <f aca="false">IF(Data!D62="","",Data!D62)</f>
        <v>Submission</v>
      </c>
      <c r="E64" s="42" t="str">
        <f aca="false">IF(Data!E62="","",Data!E62)</f>
        <v/>
      </c>
      <c r="F64" s="43" t="str">
        <f aca="false">IF(Data!F62="","",Data!F62)</f>
        <v>Engagement Letters and Renewals or Subsequent Agreements for Financial Audit by Independent CPAs</v>
      </c>
      <c r="G64" s="43" t="str">
        <f aca="false">IF(Data!G62="","",Data!G62)</f>
        <v>Fiscal Year beginning April 1, 2026</v>
      </c>
      <c r="H64" s="42" t="str">
        <f aca="false">IF(Data!H62="","",Data!H62)</f>
        <v>Published by BIR</v>
      </c>
      <c r="I64" s="43" t="str">
        <f aca="false">IF(Data!I62="","",Data!I62)</f>
        <v/>
      </c>
    </row>
    <row r="65" customFormat="false" ht="15" hidden="false" customHeight="false" outlineLevel="0" collapsed="false">
      <c r="A65" s="41" t="n">
        <f aca="false">IF(Data!A63="","",Data!A63)</f>
        <v>46058</v>
      </c>
      <c r="B65" s="42" t="str">
        <f aca="false">IF(Data!B63="","",Data!B63)</f>
        <v>Thursday</v>
      </c>
      <c r="C65" s="42" t="str">
        <f aca="false">IF(Data!C63="","",Data!C63)</f>
        <v>February</v>
      </c>
      <c r="D65" s="42" t="str">
        <f aca="false">IF(Data!D63="","",Data!D63)</f>
        <v>Filing &amp; payment</v>
      </c>
      <c r="E65" s="42" t="str">
        <f aca="false">IF(Data!E63="","",Data!E63)</f>
        <v>2000</v>
      </c>
      <c r="F65" s="43" t="str">
        <f aca="false">IF(Data!F63="","",Data!F63)</f>
        <v>BIR Form 2000 (Monthly Documentary Stamp Tax Declaration/Return)</v>
      </c>
      <c r="G65" s="43" t="str">
        <f aca="false">IF(Data!G63="","",Data!G63)</f>
        <v>Month of January 2026</v>
      </c>
      <c r="H65" s="42" t="str">
        <f aca="false">IF(Data!H63="","",Data!H63)</f>
        <v>Published by BIR</v>
      </c>
      <c r="I65" s="43" t="str">
        <f aca="false">IF(Data!I63="","",Data!I63)</f>
        <v/>
      </c>
    </row>
    <row r="66" customFormat="false" ht="15" hidden="false" customHeight="false" outlineLevel="0" collapsed="false">
      <c r="A66" s="41" t="n">
        <f aca="false">IF(Data!A64="","",Data!A64)</f>
        <v>46058</v>
      </c>
      <c r="B66" s="42" t="str">
        <f aca="false">IF(Data!B64="","",Data!B64)</f>
        <v>Thursday</v>
      </c>
      <c r="C66" s="42" t="str">
        <f aca="false">IF(Data!C64="","",Data!C64)</f>
        <v>February</v>
      </c>
      <c r="D66" s="42" t="str">
        <f aca="false">IF(Data!D64="","",Data!D64)</f>
        <v>Filing &amp; payment</v>
      </c>
      <c r="E66" s="42" t="str">
        <f aca="false">IF(Data!E64="","",Data!E64)</f>
        <v>2000-OT</v>
      </c>
      <c r="F66" s="43" t="str">
        <f aca="false">IF(Data!F64="","",Data!F64)</f>
        <v>BIR Form 2000-OT (Documentary Stamp Tax Declaration/Return One-Time Transactions)</v>
      </c>
      <c r="G66" s="43" t="str">
        <f aca="false">IF(Data!G64="","",Data!G64)</f>
        <v>Month of January 2026</v>
      </c>
      <c r="H66" s="42" t="str">
        <f aca="false">IF(Data!H64="","",Data!H64)</f>
        <v>Published by BIR</v>
      </c>
      <c r="I66" s="43" t="str">
        <f aca="false">IF(Data!I64="","",Data!I64)</f>
        <v/>
      </c>
    </row>
    <row r="67" customFormat="false" ht="22.35" hidden="false" customHeight="false" outlineLevel="0" collapsed="false">
      <c r="A67" s="41" t="n">
        <f aca="false">IF(Data!A65="","",Data!A65)</f>
        <v>46058</v>
      </c>
      <c r="B67" s="42" t="str">
        <f aca="false">IF(Data!B65="","",Data!B65)</f>
        <v>Thursday</v>
      </c>
      <c r="C67" s="42" t="str">
        <f aca="false">IF(Data!C65="","",Data!C65)</f>
        <v>February</v>
      </c>
      <c r="D67" s="42" t="str">
        <f aca="false">IF(Data!D65="","",Data!D65)</f>
        <v>Submission</v>
      </c>
      <c r="E67" s="42" t="str">
        <f aca="false">IF(Data!E65="","",Data!E65)</f>
        <v/>
      </c>
      <c r="F67" s="43" t="str">
        <f aca="false">IF(Data!F65="","",Data!F65)</f>
        <v>Summary Report of Certification issued by the President of the National Home Mortgage Finance Corporation (NHMFC)</v>
      </c>
      <c r="G67" s="43" t="str">
        <f aca="false">IF(Data!G65="","",Data!G65)</f>
        <v>Month of January 2026</v>
      </c>
      <c r="H67" s="42" t="str">
        <f aca="false">IF(Data!H65="","",Data!H65)</f>
        <v>Published by BIR</v>
      </c>
      <c r="I67" s="43" t="str">
        <f aca="false">IF(Data!I65="","",Data!I65)</f>
        <v/>
      </c>
    </row>
    <row r="68" customFormat="false" ht="43.25" hidden="false" customHeight="false" outlineLevel="0" collapsed="false">
      <c r="A68" s="41" t="n">
        <f aca="false">IF(Data!A66="","",Data!A66)</f>
        <v>46061</v>
      </c>
      <c r="B68" s="42" t="str">
        <f aca="false">IF(Data!B66="","",Data!B66)</f>
        <v>Sunday</v>
      </c>
      <c r="C68" s="42" t="str">
        <f aca="false">IF(Data!C66="","",Data!C66)</f>
        <v>February</v>
      </c>
      <c r="D68" s="42" t="str">
        <f aca="false">IF(Data!D66="","",Data!D66)</f>
        <v>Submission</v>
      </c>
      <c r="E68" s="42" t="str">
        <f aca="false">IF(Data!E66="","",Data!E66)</f>
        <v/>
      </c>
      <c r="F68" s="43" t="str">
        <f aca="false">IF(Data!F66="","",Data!F66)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68" s="43" t="str">
        <f aca="false">IF(Data!G66="","",Data!G66)</f>
        <v>Month of January 2026</v>
      </c>
      <c r="H68" s="42" t="str">
        <f aca="false">IF(Data!H66="","",Data!H66)</f>
        <v>Published by BIR</v>
      </c>
      <c r="I68" s="43" t="str">
        <f aca="false">IF(Data!I66="","",Data!I66)</f>
        <v/>
      </c>
    </row>
    <row r="69" customFormat="false" ht="22.35" hidden="false" customHeight="false" outlineLevel="0" collapsed="false">
      <c r="A69" s="41" t="n">
        <f aca="false">IF(Data!A67="","",Data!A67)</f>
        <v>46061</v>
      </c>
      <c r="B69" s="42" t="str">
        <f aca="false">IF(Data!B67="","",Data!B67)</f>
        <v>Sunday</v>
      </c>
      <c r="C69" s="42" t="str">
        <f aca="false">IF(Data!C67="","",Data!C67)</f>
        <v>February</v>
      </c>
      <c r="D69" s="42" t="str">
        <f aca="false">IF(Data!D67="","",Data!D67)</f>
        <v>Submission</v>
      </c>
      <c r="E69" s="42" t="str">
        <f aca="false">IF(Data!E67="","",Data!E67)</f>
        <v/>
      </c>
      <c r="F69" s="43" t="str">
        <f aca="false">IF(Data!F67="","",Data!F67)</f>
        <v>Monthly e-Sales Report for All Taxpayers using CRM/POS and/or Other Similar Business Machines whose last digit of 9-digit TIN is Even Number</v>
      </c>
      <c r="G69" s="43" t="str">
        <f aca="false">IF(Data!G67="","",Data!G67)</f>
        <v>Month of January 2026</v>
      </c>
      <c r="H69" s="42" t="str">
        <f aca="false">IF(Data!H67="","",Data!H67)</f>
        <v>Published by BIR</v>
      </c>
      <c r="I69" s="43" t="str">
        <f aca="false">IF(Data!I67="","",Data!I67)</f>
        <v/>
      </c>
    </row>
    <row r="70" customFormat="false" ht="22.35" hidden="false" customHeight="false" outlineLevel="0" collapsed="false">
      <c r="A70" s="41" t="n">
        <f aca="false">IF(Data!A68="","",Data!A68)</f>
        <v>46063</v>
      </c>
      <c r="B70" s="42" t="str">
        <f aca="false">IF(Data!B68="","",Data!B68)</f>
        <v>Tuesday</v>
      </c>
      <c r="C70" s="42" t="str">
        <f aca="false">IF(Data!C68="","",Data!C68)</f>
        <v>February</v>
      </c>
      <c r="D70" s="42" t="str">
        <f aca="false">IF(Data!D68="","",Data!D68)</f>
        <v>Filing &amp; payment</v>
      </c>
      <c r="E70" s="42" t="str">
        <f aca="false">IF(Data!E68="","",Data!E68)</f>
        <v>0620</v>
      </c>
      <c r="F70" s="43" t="str">
        <f aca="false">IF(Data!F68="","",Data!F68)</f>
        <v>BIR Form 0620 (Monthly Remittance Form of Tax Withheld on the Amount Withdrawn from the Decedent's Deposit Account) – eFPS &amp; Non-eFPS Filers</v>
      </c>
      <c r="G70" s="43" t="str">
        <f aca="false">IF(Data!G68="","",Data!G68)</f>
        <v>Month of January 2026</v>
      </c>
      <c r="H70" s="42" t="str">
        <f aca="false">IF(Data!H68="","",Data!H68)</f>
        <v>Published by BIR</v>
      </c>
      <c r="I70" s="43" t="str">
        <f aca="false">IF(Data!I68="","",Data!I68)</f>
        <v/>
      </c>
    </row>
    <row r="71" customFormat="false" ht="32.8" hidden="false" customHeight="false" outlineLevel="0" collapsed="false">
      <c r="A71" s="41" t="n">
        <f aca="false">IF(Data!A69="","",Data!A69)</f>
        <v>46063</v>
      </c>
      <c r="B71" s="42" t="str">
        <f aca="false">IF(Data!B69="","",Data!B69)</f>
        <v>Tuesday</v>
      </c>
      <c r="C71" s="42" t="str">
        <f aca="false">IF(Data!C69="","",Data!C69)</f>
        <v>February</v>
      </c>
      <c r="D71" s="42" t="str">
        <f aca="false">IF(Data!D69="","",Data!D69)</f>
        <v>Filing &amp; payment</v>
      </c>
      <c r="E71" s="42" t="str">
        <f aca="false">IF(Data!E69="","",Data!E69)</f>
        <v>1600-VT, 1600-PT</v>
      </c>
      <c r="F71" s="43" t="str">
        <f aca="false">IF(Data!F69="","",Data!F69)</f>
        <v>BIR Form 1600-VT (Monthly Remittance Return of Value-Added Tax) and/or 1600-PT (Other Percentage Taxes Withheld) and Monthly Alphalist of Payees (MAP) – eFPS &amp; Non-eFPS Filers</v>
      </c>
      <c r="G71" s="43" t="str">
        <f aca="false">IF(Data!G69="","",Data!G69)</f>
        <v>Month of January 2026</v>
      </c>
      <c r="H71" s="42" t="str">
        <f aca="false">IF(Data!H69="","",Data!H69)</f>
        <v>Published by BIR</v>
      </c>
      <c r="I71" s="43" t="str">
        <f aca="false">IF(Data!I69="","",Data!I69)</f>
        <v/>
      </c>
    </row>
    <row r="72" customFormat="false" ht="22.35" hidden="false" customHeight="false" outlineLevel="0" collapsed="false">
      <c r="A72" s="41" t="n">
        <f aca="false">IF(Data!A70="","",Data!A70)</f>
        <v>46063</v>
      </c>
      <c r="B72" s="42" t="str">
        <f aca="false">IF(Data!B70="","",Data!B70)</f>
        <v>Tuesday</v>
      </c>
      <c r="C72" s="42" t="str">
        <f aca="false">IF(Data!C70="","",Data!C70)</f>
        <v>February</v>
      </c>
      <c r="D72" s="42" t="str">
        <f aca="false">IF(Data!D70="","",Data!D70)</f>
        <v>Filing &amp; payment</v>
      </c>
      <c r="E72" s="42" t="str">
        <f aca="false">IF(Data!E70="","",Data!E70)</f>
        <v>1606</v>
      </c>
      <c r="F72" s="43" t="str">
        <f aca="false">IF(Data!F70="","",Data!F70)</f>
        <v>BIR Form 1606 (Withholding Tax Remittance Return for Onerous Transfer of Real Property Other Than Capital Asset Including Taxable and Exempt)</v>
      </c>
      <c r="G72" s="43" t="str">
        <f aca="false">IF(Data!G70="","",Data!G70)</f>
        <v>Month of January 2026</v>
      </c>
      <c r="H72" s="42" t="str">
        <f aca="false">IF(Data!H70="","",Data!H70)</f>
        <v>Published by BIR</v>
      </c>
      <c r="I72" s="43" t="str">
        <f aca="false">IF(Data!I70="","",Data!I70)</f>
        <v/>
      </c>
    </row>
    <row r="73" customFormat="false" ht="22.35" hidden="false" customHeight="false" outlineLevel="0" collapsed="false">
      <c r="A73" s="41" t="n">
        <f aca="false">IF(Data!A71="","",Data!A71)</f>
        <v>46063</v>
      </c>
      <c r="B73" s="42" t="str">
        <f aca="false">IF(Data!B71="","",Data!B71)</f>
        <v>Tuesday</v>
      </c>
      <c r="C73" s="42" t="str">
        <f aca="false">IF(Data!C71="","",Data!C71)</f>
        <v>February</v>
      </c>
      <c r="D73" s="42" t="str">
        <f aca="false">IF(Data!D71="","",Data!D71)</f>
        <v>Filing &amp; payment</v>
      </c>
      <c r="E73" s="42" t="str">
        <f aca="false">IF(Data!E71="","",Data!E71)</f>
        <v>2200-C</v>
      </c>
      <c r="F73" s="43" t="str">
        <f aca="false">IF(Data!F71="","",Data!F71)</f>
        <v>BIR Form 2200-C (Excise Tax Return for Cosmetic Procedures) with Monthly Summary of Cosmetic Procedures Performed</v>
      </c>
      <c r="G73" s="43" t="str">
        <f aca="false">IF(Data!G71="","",Data!G71)</f>
        <v>Month of January 2026</v>
      </c>
      <c r="H73" s="42" t="str">
        <f aca="false">IF(Data!H71="","",Data!H71)</f>
        <v>Published by BIR</v>
      </c>
      <c r="I73" s="43" t="str">
        <f aca="false">IF(Data!I71="","",Data!I71)</f>
        <v/>
      </c>
    </row>
    <row r="74" customFormat="false" ht="32.8" hidden="false" customHeight="false" outlineLevel="0" collapsed="false">
      <c r="A74" s="41" t="n">
        <f aca="false">IF(Data!A72="","",Data!A72)</f>
        <v>46063</v>
      </c>
      <c r="B74" s="42" t="str">
        <f aca="false">IF(Data!B72="","",Data!B72)</f>
        <v>Tuesday</v>
      </c>
      <c r="C74" s="42" t="str">
        <f aca="false">IF(Data!C72="","",Data!C72)</f>
        <v>February</v>
      </c>
      <c r="D74" s="42" t="str">
        <f aca="false">IF(Data!D72="","",Data!D72)</f>
        <v>Filing &amp; payment</v>
      </c>
      <c r="E74" s="42" t="str">
        <f aca="false">IF(Data!E72="","",Data!E72)</f>
        <v>1601-C, 0619-E, 0619-F</v>
      </c>
      <c r="F74" s="43" t="str">
        <f aca="false">IF(Data!F72="","",Data!F72)</f>
        <v>BIR Forms 1601-C (Monthly Remittance Return of Income Taxes Withheld on Compensation) and/or 0619-E (Monthly Remittance Form of Creditable Income Taxes Withheld-Expanded) and/or 0619-F (Monthly Remittance Form of Final Income Taxes Withheld). Non-eFPS Filers</v>
      </c>
      <c r="G74" s="43" t="str">
        <f aca="false">IF(Data!G72="","",Data!G72)</f>
        <v>Month of January 2026</v>
      </c>
      <c r="H74" s="42" t="str">
        <f aca="false">IF(Data!H72="","",Data!H72)</f>
        <v>Published by BIR</v>
      </c>
      <c r="I74" s="43" t="str">
        <f aca="false">IF(Data!I72="","",Data!I72)</f>
        <v/>
      </c>
    </row>
    <row r="75" customFormat="false" ht="22.35" hidden="false" customHeight="false" outlineLevel="0" collapsed="false">
      <c r="A75" s="41" t="n">
        <f aca="false">IF(Data!A73="","",Data!A73)</f>
        <v>46063</v>
      </c>
      <c r="B75" s="42" t="str">
        <f aca="false">IF(Data!B73="","",Data!B73)</f>
        <v>Tuesday</v>
      </c>
      <c r="C75" s="42" t="str">
        <f aca="false">IF(Data!C73="","",Data!C73)</f>
        <v>February</v>
      </c>
      <c r="D75" s="42" t="str">
        <f aca="false">IF(Data!D73="","",Data!D73)</f>
        <v>Filing &amp; payment</v>
      </c>
      <c r="E75" s="42" t="str">
        <f aca="false">IF(Data!E73="","",Data!E73)</f>
        <v>2200-M</v>
      </c>
      <c r="F75" s="43" t="str">
        <f aca="false">IF(Data!F73="","",Data!F73)</f>
        <v>BIR Form 2200-M Excise Tax Return for the Amount of Excise Taxes Collected from Payment Made to Sellers of Metallic Minerals</v>
      </c>
      <c r="G75" s="43" t="str">
        <f aca="false">IF(Data!G73="","",Data!G73)</f>
        <v>Month of January 2026</v>
      </c>
      <c r="H75" s="42" t="str">
        <f aca="false">IF(Data!H73="","",Data!H73)</f>
        <v>Published by BIR</v>
      </c>
      <c r="I75" s="43" t="str">
        <f aca="false">IF(Data!I73="","",Data!I73)</f>
        <v/>
      </c>
    </row>
    <row r="76" customFormat="false" ht="32.8" hidden="false" customHeight="false" outlineLevel="0" collapsed="false">
      <c r="A76" s="41" t="n">
        <f aca="false">IF(Data!A74="","",Data!A74)</f>
        <v>46063</v>
      </c>
      <c r="B76" s="42" t="str">
        <f aca="false">IF(Data!B74="","",Data!B74)</f>
        <v>Tuesday</v>
      </c>
      <c r="C76" s="42" t="str">
        <f aca="false">IF(Data!C74="","",Data!C74)</f>
        <v>February</v>
      </c>
      <c r="D76" s="42" t="str">
        <f aca="false">IF(Data!D74="","",Data!D74)</f>
        <v>Filing &amp; payment</v>
      </c>
      <c r="E76" s="42" t="str">
        <f aca="false">IF(Data!E74="","",Data!E74)</f>
        <v>1600-VT, 1600-PT, 1601-C</v>
      </c>
      <c r="F76" s="43" t="str">
        <f aca="false">IF(Data!F74="","",Data!F74)</f>
        <v>BIR Form 1600-VT (Monthly Remittance Return of Value-Added Tax) and/or 1600-PT (Other Percentage Taxes Withheld) and BIR Form 1601-C (Monthly Remittance Return of Income Taxes Withheld on Compensation). National Government Agencies (NGAs)</v>
      </c>
      <c r="G76" s="43" t="str">
        <f aca="false">IF(Data!G74="","",Data!G74)</f>
        <v>Month of January 2026</v>
      </c>
      <c r="H76" s="42" t="str">
        <f aca="false">IF(Data!H74="","",Data!H74)</f>
        <v>Published by BIR</v>
      </c>
      <c r="I76" s="43" t="str">
        <f aca="false">IF(Data!I74="","",Data!I74)</f>
        <v/>
      </c>
    </row>
    <row r="77" customFormat="false" ht="22.35" hidden="false" customHeight="false" outlineLevel="0" collapsed="false">
      <c r="A77" s="41" t="n">
        <f aca="false">IF(Data!A75="","",Data!A75)</f>
        <v>46063</v>
      </c>
      <c r="B77" s="42" t="str">
        <f aca="false">IF(Data!B75="","",Data!B75)</f>
        <v>Tuesday</v>
      </c>
      <c r="C77" s="42" t="str">
        <f aca="false">IF(Data!C75="","",Data!C75)</f>
        <v>February</v>
      </c>
      <c r="D77" s="42" t="str">
        <f aca="false">IF(Data!D75="","",Data!D75)</f>
        <v>Submission</v>
      </c>
      <c r="E77" s="42" t="str">
        <f aca="false">IF(Data!E75="","",Data!E75)</f>
        <v/>
      </c>
      <c r="F77" s="43" t="str">
        <f aca="false">IF(Data!F75="","",Data!F75)</f>
        <v>Information Return on Releases of Refined Sugar by the Proprietor or Operator of a Sugar Refinery or Mill</v>
      </c>
      <c r="G77" s="43" t="str">
        <f aca="false">IF(Data!G75="","",Data!G75)</f>
        <v>Month of January 2026</v>
      </c>
      <c r="H77" s="42" t="str">
        <f aca="false">IF(Data!H75="","",Data!H75)</f>
        <v>Published by BIR</v>
      </c>
      <c r="I77" s="43" t="str">
        <f aca="false">IF(Data!I75="","",Data!I75)</f>
        <v/>
      </c>
    </row>
    <row r="78" customFormat="false" ht="22.35" hidden="false" customHeight="false" outlineLevel="0" collapsed="false">
      <c r="A78" s="41" t="n">
        <f aca="false">IF(Data!A76="","",Data!A76)</f>
        <v>46063</v>
      </c>
      <c r="B78" s="42" t="str">
        <f aca="false">IF(Data!B76="","",Data!B76)</f>
        <v>Tuesday</v>
      </c>
      <c r="C78" s="42" t="str">
        <f aca="false">IF(Data!C76="","",Data!C76)</f>
        <v>February</v>
      </c>
      <c r="D78" s="42" t="str">
        <f aca="false">IF(Data!D76="","",Data!D76)</f>
        <v>Submission</v>
      </c>
      <c r="E78" s="42" t="str">
        <f aca="false">IF(Data!E76="","",Data!E76)</f>
        <v/>
      </c>
      <c r="F78" s="43" t="str">
        <f aca="false">IF(Data!F76="","",Data!F76)</f>
        <v>List of Buyers of Sugar Together with a Copy of Certificate of Advance Payment of VAT made by each buyer appearing in the List by a Sugar Cooperative</v>
      </c>
      <c r="G78" s="43" t="str">
        <f aca="false">IF(Data!G76="","",Data!G76)</f>
        <v>Month of January 2026</v>
      </c>
      <c r="H78" s="42" t="str">
        <f aca="false">IF(Data!H76="","",Data!H76)</f>
        <v>Published by BIR</v>
      </c>
      <c r="I78" s="43" t="str">
        <f aca="false">IF(Data!I76="","",Data!I76)</f>
        <v/>
      </c>
    </row>
    <row r="79" customFormat="false" ht="22.35" hidden="false" customHeight="false" outlineLevel="0" collapsed="false">
      <c r="A79" s="41" t="n">
        <f aca="false">IF(Data!A77="","",Data!A77)</f>
        <v>46063</v>
      </c>
      <c r="B79" s="42" t="str">
        <f aca="false">IF(Data!B77="","",Data!B77)</f>
        <v>Tuesday</v>
      </c>
      <c r="C79" s="42" t="str">
        <f aca="false">IF(Data!C77="","",Data!C77)</f>
        <v>February</v>
      </c>
      <c r="D79" s="42" t="str">
        <f aca="false">IF(Data!D77="","",Data!D77)</f>
        <v>Submission</v>
      </c>
      <c r="E79" s="42" t="str">
        <f aca="false">IF(Data!E77="","",Data!E77)</f>
        <v/>
      </c>
      <c r="F79" s="43" t="str">
        <f aca="false">IF(Data!F77="","",Data!F77)</f>
        <v>Monthly e-Sales Report for All Taxpayers using CRM/POS and/or Other Similar Business Machines whose last digit of 9-digit TIN is Odd Number</v>
      </c>
      <c r="G79" s="43" t="str">
        <f aca="false">IF(Data!G77="","",Data!G77)</f>
        <v>Month of January 2026</v>
      </c>
      <c r="H79" s="42" t="str">
        <f aca="false">IF(Data!H77="","",Data!H77)</f>
        <v>Published by BIR</v>
      </c>
      <c r="I79" s="43" t="str">
        <f aca="false">IF(Data!I77="","",Data!I77)</f>
        <v/>
      </c>
    </row>
    <row r="80" customFormat="false" ht="43.25" hidden="false" customHeight="false" outlineLevel="0" collapsed="false">
      <c r="A80" s="41" t="n">
        <f aca="false">IF(Data!A78="","",Data!A78)</f>
        <v>46064</v>
      </c>
      <c r="B80" s="42" t="str">
        <f aca="false">IF(Data!B78="","",Data!B78)</f>
        <v>Wednesday</v>
      </c>
      <c r="C80" s="42" t="str">
        <f aca="false">IF(Data!C78="","",Data!C78)</f>
        <v>February</v>
      </c>
      <c r="D80" s="42" t="str">
        <f aca="false">IF(Data!D78="","",Data!D78)</f>
        <v>Filing</v>
      </c>
      <c r="E80" s="42" t="str">
        <f aca="false">IF(Data!E78="","",Data!E78)</f>
        <v>1601-C, 0619-E, 0619-F</v>
      </c>
      <c r="F80" s="43" t="str">
        <f aca="false">IF(Data!F78="","",Data!F78)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80" s="43" t="str">
        <f aca="false">IF(Data!G78="","",Data!G78)</f>
        <v>Month of January 2026</v>
      </c>
      <c r="H80" s="42" t="str">
        <f aca="false">IF(Data!H78="","",Data!H78)</f>
        <v>Published by BIR</v>
      </c>
      <c r="I80" s="43" t="str">
        <f aca="false">IF(Data!I78="","",Data!I78)</f>
        <v/>
      </c>
    </row>
    <row r="81" customFormat="false" ht="43.25" hidden="false" customHeight="false" outlineLevel="0" collapsed="false">
      <c r="A81" s="41" t="n">
        <f aca="false">IF(Data!A79="","",Data!A79)</f>
        <v>46065</v>
      </c>
      <c r="B81" s="42" t="str">
        <f aca="false">IF(Data!B79="","",Data!B79)</f>
        <v>Thursday</v>
      </c>
      <c r="C81" s="42" t="str">
        <f aca="false">IF(Data!C79="","",Data!C79)</f>
        <v>February</v>
      </c>
      <c r="D81" s="42" t="str">
        <f aca="false">IF(Data!D79="","",Data!D79)</f>
        <v>Filing</v>
      </c>
      <c r="E81" s="42" t="str">
        <f aca="false">IF(Data!E79="","",Data!E79)</f>
        <v>1601-C, 0619-E, 0619-F</v>
      </c>
      <c r="F81" s="43" t="str">
        <f aca="false">IF(Data!F79="","",Data!F79)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81" s="43" t="str">
        <f aca="false">IF(Data!G79="","",Data!G79)</f>
        <v>Month of January 2026</v>
      </c>
      <c r="H81" s="42" t="str">
        <f aca="false">IF(Data!H79="","",Data!H79)</f>
        <v>Published by BIR</v>
      </c>
      <c r="I81" s="43" t="str">
        <f aca="false">IF(Data!I79="","",Data!I79)</f>
        <v/>
      </c>
    </row>
    <row r="82" customFormat="false" ht="43.25" hidden="false" customHeight="false" outlineLevel="0" collapsed="false">
      <c r="A82" s="41" t="n">
        <f aca="false">IF(Data!A80="","",Data!A80)</f>
        <v>46066</v>
      </c>
      <c r="B82" s="42" t="str">
        <f aca="false">IF(Data!B80="","",Data!B80)</f>
        <v>Friday</v>
      </c>
      <c r="C82" s="42" t="str">
        <f aca="false">IF(Data!C80="","",Data!C80)</f>
        <v>February</v>
      </c>
      <c r="D82" s="42" t="str">
        <f aca="false">IF(Data!D80="","",Data!D80)</f>
        <v>Filing</v>
      </c>
      <c r="E82" s="42" t="str">
        <f aca="false">IF(Data!E80="","",Data!E80)</f>
        <v>1601-C, 0619-E, 0619-F</v>
      </c>
      <c r="F82" s="43" t="str">
        <f aca="false">IF(Data!F80="","",Data!F80)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82" s="43" t="str">
        <f aca="false">IF(Data!G80="","",Data!G80)</f>
        <v>Month of January 2026</v>
      </c>
      <c r="H82" s="42" t="str">
        <f aca="false">IF(Data!H80="","",Data!H80)</f>
        <v>Published by BIR</v>
      </c>
      <c r="I82" s="43" t="str">
        <f aca="false">IF(Data!I80="","",Data!I80)</f>
        <v/>
      </c>
    </row>
    <row r="83" customFormat="false" ht="43.25" hidden="false" customHeight="false" outlineLevel="0" collapsed="false">
      <c r="A83" s="41" t="n">
        <f aca="false">IF(Data!A81="","",Data!A81)</f>
        <v>46067</v>
      </c>
      <c r="B83" s="42" t="str">
        <f aca="false">IF(Data!B81="","",Data!B81)</f>
        <v>Saturday</v>
      </c>
      <c r="C83" s="42" t="str">
        <f aca="false">IF(Data!C81="","",Data!C81)</f>
        <v>February</v>
      </c>
      <c r="D83" s="42" t="str">
        <f aca="false">IF(Data!D81="","",Data!D81)</f>
        <v>Filing</v>
      </c>
      <c r="E83" s="42" t="str">
        <f aca="false">IF(Data!E81="","",Data!E81)</f>
        <v>1601-C, 0619-E, 0619-F</v>
      </c>
      <c r="F83" s="43" t="str">
        <f aca="false">IF(Data!F81="","",Data!F81)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83" s="43" t="str">
        <f aca="false">IF(Data!G81="","",Data!G81)</f>
        <v>Month of January 2026</v>
      </c>
      <c r="H83" s="42" t="str">
        <f aca="false">IF(Data!H81="","",Data!H81)</f>
        <v>Published by BIR</v>
      </c>
      <c r="I83" s="43" t="str">
        <f aca="false">IF(Data!I81="","",Data!I81)</f>
        <v/>
      </c>
    </row>
    <row r="84" customFormat="false" ht="15" hidden="false" customHeight="false" outlineLevel="0" collapsed="false">
      <c r="A84" s="41" t="n">
        <f aca="false">IF(Data!A82="","",Data!A82)</f>
        <v>46068</v>
      </c>
      <c r="B84" s="42" t="str">
        <f aca="false">IF(Data!B82="","",Data!B82)</f>
        <v>Sunday</v>
      </c>
      <c r="C84" s="42" t="str">
        <f aca="false">IF(Data!C82="","",Data!C82)</f>
        <v>February</v>
      </c>
      <c r="D84" s="42" t="str">
        <f aca="false">IF(Data!D82="","",Data!D82)</f>
        <v>Filing &amp; payment</v>
      </c>
      <c r="E84" s="42" t="str">
        <f aca="false">IF(Data!E82="","",Data!E82)</f>
        <v>1702, 1702-EX, 1702-MX</v>
      </c>
      <c r="F84" s="43" t="str">
        <f aca="false">IF(Data!F82="","",Data!F82)</f>
        <v>BIR Form 1702–RT/1702-EX/1702-MX – Fiscal Year ending October 31, 2025</v>
      </c>
      <c r="G84" s="43" t="str">
        <f aca="false">IF(Data!G82="","",Data!G82)</f>
        <v/>
      </c>
      <c r="H84" s="42" t="str">
        <f aca="false">IF(Data!H82="","",Data!H82)</f>
        <v>Published by BIR</v>
      </c>
      <c r="I84" s="43" t="str">
        <f aca="false">IF(Data!I82="","",Data!I82)</f>
        <v/>
      </c>
    </row>
    <row r="85" customFormat="false" ht="22.35" hidden="false" customHeight="false" outlineLevel="0" collapsed="false">
      <c r="A85" s="41" t="n">
        <f aca="false">IF(Data!A83="","",Data!A83)</f>
        <v>46068</v>
      </c>
      <c r="B85" s="42" t="str">
        <f aca="false">IF(Data!B83="","",Data!B83)</f>
        <v>Sunday</v>
      </c>
      <c r="C85" s="42" t="str">
        <f aca="false">IF(Data!C83="","",Data!C83)</f>
        <v>February</v>
      </c>
      <c r="D85" s="42" t="str">
        <f aca="false">IF(Data!D83="","",Data!D83)</f>
        <v>Filing &amp; payment</v>
      </c>
      <c r="E85" s="42" t="str">
        <f aca="false">IF(Data!E83="","",Data!E83)</f>
        <v>1707-A</v>
      </c>
      <c r="F85" s="43" t="str">
        <f aca="false">IF(Data!F83="","",Data!F83)</f>
        <v>BIR Form 1707-A (Annual Capital Gains Tax Return For Onerous Transfer of Shares of Stock Not Traded Through the Local Stock Exchange) – by Corporate Taxpayers</v>
      </c>
      <c r="G85" s="43" t="str">
        <f aca="false">IF(Data!G83="","",Data!G83)</f>
        <v>Fiscal Year ending October 31, 2025</v>
      </c>
      <c r="H85" s="42" t="str">
        <f aca="false">IF(Data!H83="","",Data!H83)</f>
        <v>Published by BIR</v>
      </c>
      <c r="I85" s="43" t="str">
        <f aca="false">IF(Data!I83="","",Data!I83)</f>
        <v/>
      </c>
    </row>
    <row r="86" customFormat="false" ht="43.25" hidden="false" customHeight="false" outlineLevel="0" collapsed="false">
      <c r="A86" s="41" t="n">
        <f aca="false">IF(Data!A84="","",Data!A84)</f>
        <v>46068</v>
      </c>
      <c r="B86" s="42" t="str">
        <f aca="false">IF(Data!B84="","",Data!B84)</f>
        <v>Sunday</v>
      </c>
      <c r="C86" s="42" t="str">
        <f aca="false">IF(Data!C84="","",Data!C84)</f>
        <v>February</v>
      </c>
      <c r="D86" s="42" t="str">
        <f aca="false">IF(Data!D84="","",Data!D84)</f>
        <v>Filing &amp; payment</v>
      </c>
      <c r="E86" s="42" t="str">
        <f aca="false">IF(Data!E84="","",Data!E84)</f>
        <v>1601-C, 0619-E, 0619-F</v>
      </c>
      <c r="F86" s="43" t="str">
        <f aca="false">IF(Data!F84="","",Data!F84)</f>
        <v>BIR Forms 1601-C (Monthly Remittance Return of Income Taxes Withheld on Compensation) and/or 0619-E (Monthly Remittance Form of Creditable Income Taxes Withheld-Expanded) and/or 0619-F (Monthly Remittance Form of Final Income Taxes Withheld). eFPS Filers under Group A</v>
      </c>
      <c r="G86" s="43" t="str">
        <f aca="false">IF(Data!G84="","",Data!G84)</f>
        <v>Month of January 2026</v>
      </c>
      <c r="H86" s="42" t="str">
        <f aca="false">IF(Data!H84="","",Data!H84)</f>
        <v>Published by BIR</v>
      </c>
      <c r="I86" s="43" t="str">
        <f aca="false">IF(Data!I84="","",Data!I84)</f>
        <v/>
      </c>
    </row>
    <row r="87" customFormat="false" ht="43.25" hidden="false" customHeight="false" outlineLevel="0" collapsed="false">
      <c r="A87" s="41" t="n">
        <f aca="false">IF(Data!A85="","",Data!A85)</f>
        <v>46068</v>
      </c>
      <c r="B87" s="42" t="str">
        <f aca="false">IF(Data!B85="","",Data!B85)</f>
        <v>Sunday</v>
      </c>
      <c r="C87" s="42" t="str">
        <f aca="false">IF(Data!C85="","",Data!C85)</f>
        <v>February</v>
      </c>
      <c r="D87" s="42" t="str">
        <f aca="false">IF(Data!D85="","",Data!D85)</f>
        <v>Payment</v>
      </c>
      <c r="E87" s="42" t="str">
        <f aca="false">IF(Data!E85="","",Data!E85)</f>
        <v>1601-C, 0619-E, 0619-F</v>
      </c>
      <c r="F87" s="43" t="str">
        <f aca="false">IF(Data!F85="","",Data!F85)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87" s="43" t="str">
        <f aca="false">IF(Data!G85="","",Data!G85)</f>
        <v>Month of January 2026</v>
      </c>
      <c r="H87" s="42" t="str">
        <f aca="false">IF(Data!H85="","",Data!H85)</f>
        <v>Published by BIR</v>
      </c>
      <c r="I87" s="43" t="str">
        <f aca="false">IF(Data!I85="","",Data!I85)</f>
        <v/>
      </c>
    </row>
    <row r="88" customFormat="false" ht="15" hidden="false" customHeight="false" outlineLevel="0" collapsed="false">
      <c r="A88" s="41" t="n">
        <f aca="false">IF(Data!A86="","",Data!A86)</f>
        <v>46068</v>
      </c>
      <c r="B88" s="42" t="str">
        <f aca="false">IF(Data!B86="","",Data!B86)</f>
        <v>Sunday</v>
      </c>
      <c r="C88" s="42" t="str">
        <f aca="false">IF(Data!C86="","",Data!C86)</f>
        <v>February</v>
      </c>
      <c r="D88" s="42" t="str">
        <f aca="false">IF(Data!D86="","",Data!D86)</f>
        <v>Registration</v>
      </c>
      <c r="E88" s="42" t="str">
        <f aca="false">IF(Data!E86="","",Data!E86)</f>
        <v/>
      </c>
      <c r="F88" s="43" t="str">
        <f aca="false">IF(Data!F86="","",Data!F86)</f>
        <v>Permanently Bound Loose-Leaf Books of Accounts/Invoices and Other Accounting Records</v>
      </c>
      <c r="G88" s="43" t="str">
        <f aca="false">IF(Data!G86="","",Data!G86)</f>
        <v>Fiscal Year ending January 31, 2026</v>
      </c>
      <c r="H88" s="42" t="str">
        <f aca="false">IF(Data!H86="","",Data!H86)</f>
        <v>Published by BIR</v>
      </c>
      <c r="I88" s="43" t="str">
        <f aca="false">IF(Data!I86="","",Data!I86)</f>
        <v/>
      </c>
    </row>
    <row r="89" customFormat="false" ht="15" hidden="false" customHeight="false" outlineLevel="0" collapsed="false">
      <c r="A89" s="41" t="n">
        <f aca="false">IF(Data!A87="","",Data!A87)</f>
        <v>46069</v>
      </c>
      <c r="B89" s="42" t="str">
        <f aca="false">IF(Data!B87="","",Data!B87)</f>
        <v>Monday</v>
      </c>
      <c r="C89" s="42" t="str">
        <f aca="false">IF(Data!C87="","",Data!C87)</f>
        <v>February</v>
      </c>
      <c r="D89" s="42" t="str">
        <f aca="false">IF(Data!D87="","",Data!D87)</f>
        <v>Submission</v>
      </c>
      <c r="E89" s="42" t="str">
        <f aca="false">IF(Data!E87="","",Data!E87)</f>
        <v/>
      </c>
      <c r="F89" s="43" t="str">
        <f aca="false">IF(Data!F87="","",Data!F87)</f>
        <v>Consolidated Return of All Transactions based on the Reconciled Data of Stockbrokers</v>
      </c>
      <c r="G89" s="43" t="str">
        <f aca="false">IF(Data!G87="","",Data!G87)</f>
        <v>February 1-15, 2026</v>
      </c>
      <c r="H89" s="42" t="str">
        <f aca="false">IF(Data!H87="","",Data!H87)</f>
        <v>Published by BIR</v>
      </c>
      <c r="I89" s="43" t="str">
        <f aca="false">IF(Data!I87="","",Data!I87)</f>
        <v/>
      </c>
    </row>
    <row r="90" customFormat="false" ht="22.35" hidden="false" customHeight="false" outlineLevel="0" collapsed="false">
      <c r="A90" s="41" t="n">
        <f aca="false">IF(Data!A88="","",Data!A88)</f>
        <v>46073</v>
      </c>
      <c r="B90" s="42" t="str">
        <f aca="false">IF(Data!B88="","",Data!B88)</f>
        <v>Friday</v>
      </c>
      <c r="C90" s="42" t="str">
        <f aca="false">IF(Data!C88="","",Data!C88)</f>
        <v>February</v>
      </c>
      <c r="D90" s="42" t="str">
        <f aca="false">IF(Data!D88="","",Data!D88)</f>
        <v>Filing &amp; payment</v>
      </c>
      <c r="E90" s="42" t="str">
        <f aca="false">IF(Data!E88="","",Data!E88)</f>
        <v>1600-WP</v>
      </c>
      <c r="F90" s="43" t="str">
        <f aca="false">IF(Data!F88="","",Data!F88)</f>
        <v>BIR Form 1600-WP (Remittance Return of Percentage Tax on Winnings and Prizes Withheld by Racetrack Operators) – eFPS &amp; Non-eFPS Filers</v>
      </c>
      <c r="G90" s="43" t="str">
        <f aca="false">IF(Data!G88="","",Data!G88)</f>
        <v>Month of January 2026</v>
      </c>
      <c r="H90" s="42" t="str">
        <f aca="false">IF(Data!H88="","",Data!H88)</f>
        <v>Published by BIR</v>
      </c>
      <c r="I90" s="43" t="str">
        <f aca="false">IF(Data!I88="","",Data!I88)</f>
        <v/>
      </c>
    </row>
    <row r="91" customFormat="false" ht="15" hidden="false" customHeight="false" outlineLevel="0" collapsed="false">
      <c r="A91" s="41" t="n">
        <f aca="false">IF(Data!A89="","",Data!A89)</f>
        <v>46078</v>
      </c>
      <c r="B91" s="42" t="str">
        <f aca="false">IF(Data!B89="","",Data!B89)</f>
        <v>Wednesday</v>
      </c>
      <c r="C91" s="42" t="str">
        <f aca="false">IF(Data!C89="","",Data!C89)</f>
        <v>February</v>
      </c>
      <c r="D91" s="42" t="str">
        <f aca="false">IF(Data!D89="","",Data!D89)</f>
        <v>Filing &amp; payment</v>
      </c>
      <c r="E91" s="42" t="str">
        <f aca="false">IF(Data!E89="","",Data!E89)</f>
        <v>2550-DS</v>
      </c>
      <c r="F91" s="43" t="str">
        <f aca="false">IF(Data!F89="","",Data!F89)</f>
        <v>BIR Form 2550-DS (Value-Added Tax (VAT) Return for Nonresident Digital Service Provider)</v>
      </c>
      <c r="G91" s="43" t="str">
        <f aca="false">IF(Data!G89="","",Data!G89)</f>
        <v>Fiscal Quarter ending January 31, 2026</v>
      </c>
      <c r="H91" s="42" t="str">
        <f aca="false">IF(Data!H89="","",Data!H89)</f>
        <v>Published by BIR</v>
      </c>
      <c r="I91" s="43" t="str">
        <f aca="false">IF(Data!I89="","",Data!I89)</f>
        <v/>
      </c>
    </row>
    <row r="92" customFormat="false" ht="22.35" hidden="false" customHeight="false" outlineLevel="0" collapsed="false">
      <c r="A92" s="41" t="n">
        <f aca="false">IF(Data!A90="","",Data!A90)</f>
        <v>46078</v>
      </c>
      <c r="B92" s="42" t="str">
        <f aca="false">IF(Data!B90="","",Data!B90)</f>
        <v>Wednesday</v>
      </c>
      <c r="C92" s="42" t="str">
        <f aca="false">IF(Data!C90="","",Data!C90)</f>
        <v>February</v>
      </c>
      <c r="D92" s="42" t="str">
        <f aca="false">IF(Data!D90="","",Data!D90)</f>
        <v>Filing &amp; payment</v>
      </c>
      <c r="E92" s="42" t="str">
        <f aca="false">IF(Data!E90="","",Data!E90)</f>
        <v>2550Q</v>
      </c>
      <c r="F92" s="43" t="str">
        <f aca="false">IF(Data!F90="","",Data!F90)</f>
        <v>BIR Form 2550Q (Quarterly Value-Added Tax Return). eFPS &amp; Non-eFPS Filers – Fiscal Quarter ending January 31, 2026</v>
      </c>
      <c r="G92" s="43" t="str">
        <f aca="false">IF(Data!G90="","",Data!G90)</f>
        <v/>
      </c>
      <c r="H92" s="42" t="str">
        <f aca="false">IF(Data!H90="","",Data!H90)</f>
        <v>Published by BIR</v>
      </c>
      <c r="I92" s="43" t="str">
        <f aca="false">IF(Data!I90="","",Data!I90)</f>
        <v/>
      </c>
    </row>
    <row r="93" customFormat="false" ht="22.35" hidden="false" customHeight="false" outlineLevel="0" collapsed="false">
      <c r="A93" s="41" t="n">
        <f aca="false">IF(Data!A91="","",Data!A91)</f>
        <v>46078</v>
      </c>
      <c r="B93" s="42" t="str">
        <f aca="false">IF(Data!B91="","",Data!B91)</f>
        <v>Wednesday</v>
      </c>
      <c r="C93" s="42" t="str">
        <f aca="false">IF(Data!C91="","",Data!C91)</f>
        <v>February</v>
      </c>
      <c r="D93" s="42" t="str">
        <f aca="false">IF(Data!D91="","",Data!D91)</f>
        <v>Filing &amp; payment</v>
      </c>
      <c r="E93" s="42" t="str">
        <f aca="false">IF(Data!E91="","",Data!E91)</f>
        <v>2551Q</v>
      </c>
      <c r="F93" s="43" t="str">
        <f aca="false">IF(Data!F91="","",Data!F91)</f>
        <v>BIR Form 2551Q (Quarterly Percentage Tax Return). eFPS &amp; Non-eFPS Filers – Fiscal Quarter ending January 31, 2026</v>
      </c>
      <c r="G93" s="43" t="str">
        <f aca="false">IF(Data!G91="","",Data!G91)</f>
        <v/>
      </c>
      <c r="H93" s="42" t="str">
        <f aca="false">IF(Data!H91="","",Data!H91)</f>
        <v>Published by BIR</v>
      </c>
      <c r="I93" s="43" t="str">
        <f aca="false">IF(Data!I91="","",Data!I91)</f>
        <v/>
      </c>
    </row>
    <row r="94" customFormat="false" ht="22.35" hidden="false" customHeight="false" outlineLevel="0" collapsed="false">
      <c r="A94" s="41" t="n">
        <f aca="false">IF(Data!A92="","",Data!A92)</f>
        <v>46078</v>
      </c>
      <c r="B94" s="42" t="str">
        <f aca="false">IF(Data!B92="","",Data!B92)</f>
        <v>Wednesday</v>
      </c>
      <c r="C94" s="42" t="str">
        <f aca="false">IF(Data!C92="","",Data!C92)</f>
        <v>February</v>
      </c>
      <c r="D94" s="42" t="str">
        <f aca="false">IF(Data!D92="","",Data!D92)</f>
        <v>Submission</v>
      </c>
      <c r="E94" s="42" t="str">
        <f aca="false">IF(Data!E92="","",Data!E92)</f>
        <v/>
      </c>
      <c r="F94" s="43" t="str">
        <f aca="false">IF(Data!F92="","",Data!F92)</f>
        <v>Quarterly Summary List of Sales/Purchases/Importations by a VAT Registered Taxpayers. Non-eFPS Filers - Fiscal Quarter ending January 31, 2026</v>
      </c>
      <c r="G94" s="43" t="str">
        <f aca="false">IF(Data!G92="","",Data!G92)</f>
        <v/>
      </c>
      <c r="H94" s="42" t="str">
        <f aca="false">IF(Data!H92="","",Data!H92)</f>
        <v>Published by BIR</v>
      </c>
      <c r="I94" s="43" t="str">
        <f aca="false">IF(Data!I92="","",Data!I92)</f>
        <v/>
      </c>
    </row>
    <row r="95" customFormat="false" ht="32.8" hidden="false" customHeight="false" outlineLevel="0" collapsed="false">
      <c r="A95" s="41" t="n">
        <f aca="false">IF(Data!A93="","",Data!A93)</f>
        <v>46078</v>
      </c>
      <c r="B95" s="42" t="str">
        <f aca="false">IF(Data!B93="","",Data!B93)</f>
        <v>Wednesday</v>
      </c>
      <c r="C95" s="42" t="str">
        <f aca="false">IF(Data!C93="","",Data!C93)</f>
        <v>February</v>
      </c>
      <c r="D95" s="42" t="str">
        <f aca="false">IF(Data!D93="","",Data!D93)</f>
        <v>Submission</v>
      </c>
      <c r="E95" s="42" t="str">
        <f aca="false">IF(Data!E93="","",Data!E93)</f>
        <v/>
      </c>
      <c r="F95" s="43" t="str">
        <f aca="false">IF(Data!F93="","",Data!F93)</f>
        <v>Sworn Statement of Manufacturer's or Importer's Volume of Sales of each particular Brand of Alcohol Products, Tobacco Products and Sweetened Beverage Products – Fiscal Quarter ending January 31, 2026</v>
      </c>
      <c r="G95" s="43" t="str">
        <f aca="false">IF(Data!G93="","",Data!G93)</f>
        <v/>
      </c>
      <c r="H95" s="42" t="str">
        <f aca="false">IF(Data!H93="","",Data!H93)</f>
        <v>Published by BIR</v>
      </c>
      <c r="I95" s="43" t="str">
        <f aca="false">IF(Data!I93="","",Data!I93)</f>
        <v/>
      </c>
    </row>
    <row r="96" customFormat="false" ht="32.8" hidden="false" customHeight="false" outlineLevel="0" collapsed="false">
      <c r="A96" s="41" t="n">
        <f aca="false">IF(Data!A94="","",Data!A94)</f>
        <v>46081</v>
      </c>
      <c r="B96" s="42" t="str">
        <f aca="false">IF(Data!B94="","",Data!B94)</f>
        <v>Saturday</v>
      </c>
      <c r="C96" s="42" t="str">
        <f aca="false">IF(Data!C94="","",Data!C94)</f>
        <v>February</v>
      </c>
      <c r="D96" s="42" t="str">
        <f aca="false">IF(Data!D94="","",Data!D94)</f>
        <v>Submission</v>
      </c>
      <c r="E96" s="42" t="str">
        <f aca="false">IF(Data!E94="","",Data!E94)</f>
        <v>2316</v>
      </c>
      <c r="F96" s="43" t="str">
        <f aca="false">IF(Data!F94="","",Data!F94)</f>
        <v>Duplicate Copy of BIR Form 2316 (Certificate of Compensation Payment/Tax Withheld-For Compensation Payment With or Without Tax Withheld) Duly Signed by the Employees Covered by Substituted Filing – Calendar Year 2025</v>
      </c>
      <c r="G96" s="43" t="str">
        <f aca="false">IF(Data!G94="","",Data!G94)</f>
        <v/>
      </c>
      <c r="H96" s="42" t="str">
        <f aca="false">IF(Data!H94="","",Data!H94)</f>
        <v>Published by BIR</v>
      </c>
      <c r="I96" s="43" t="str">
        <f aca="false">IF(Data!I94="","",Data!I94)</f>
        <v/>
      </c>
    </row>
    <row r="97" customFormat="false" ht="22.35" hidden="false" customHeight="false" outlineLevel="0" collapsed="false">
      <c r="A97" s="41" t="n">
        <f aca="false">IF(Data!A95="","",Data!A95)</f>
        <v>46082</v>
      </c>
      <c r="B97" s="42" t="str">
        <f aca="false">IF(Data!B95="","",Data!B95)</f>
        <v>Sunday</v>
      </c>
      <c r="C97" s="42" t="str">
        <f aca="false">IF(Data!C95="","",Data!C95)</f>
        <v>March</v>
      </c>
      <c r="D97" s="42" t="str">
        <f aca="false">IF(Data!D95="","",Data!D95)</f>
        <v>Filing</v>
      </c>
      <c r="E97" s="42" t="str">
        <f aca="false">IF(Data!E95="","",Data!E95)</f>
        <v>1604-E</v>
      </c>
      <c r="F97" s="43" t="str">
        <f aca="false">IF(Data!F95="","",Data!F95)</f>
        <v>BIR Form 1604-E (Annual Information Return of Creditable Income Taxes Withheld-Expanded/Income Payments Exempt from Withholding Tax) and Related Alphalist</v>
      </c>
      <c r="G97" s="43" t="str">
        <f aca="false">IF(Data!G95="","",Data!G95)</f>
        <v>Calendar Year ending December 31, 2025</v>
      </c>
      <c r="H97" s="42" t="str">
        <f aca="false">IF(Data!H95="","",Data!H95)</f>
        <v>Published by BIR</v>
      </c>
      <c r="I97" s="43" t="str">
        <f aca="false">IF(Data!I95="","",Data!I95)</f>
        <v/>
      </c>
    </row>
    <row r="98" customFormat="false" ht="22.35" hidden="false" customHeight="false" outlineLevel="0" collapsed="false">
      <c r="A98" s="41" t="n">
        <f aca="false">IF(Data!A96="","",Data!A96)</f>
        <v>46082</v>
      </c>
      <c r="B98" s="42" t="str">
        <f aca="false">IF(Data!B96="","",Data!B96)</f>
        <v>Sunday</v>
      </c>
      <c r="C98" s="42" t="str">
        <f aca="false">IF(Data!C96="","",Data!C96)</f>
        <v>March</v>
      </c>
      <c r="D98" s="42" t="str">
        <f aca="false">IF(Data!D96="","",Data!D96)</f>
        <v>Filing &amp; payment</v>
      </c>
      <c r="E98" s="42" t="str">
        <f aca="false">IF(Data!E96="","",Data!E96)</f>
        <v>1702Q</v>
      </c>
      <c r="F98" s="43" t="str">
        <f aca="false">IF(Data!F96="","",Data!F96)</f>
        <v>BIR Form 1702Q (Quarterly Income Tax Return for Corporations, Partnerships and Other Non-Individual Taxpayers) and Summary Alphalist of Withholding Taxes (SAWT)</v>
      </c>
      <c r="G98" s="43" t="str">
        <f aca="false">IF(Data!G96="","",Data!G96)</f>
        <v>For the Quarter ending December 31, 2025</v>
      </c>
      <c r="H98" s="42" t="str">
        <f aca="false">IF(Data!H96="","",Data!H96)</f>
        <v>Published by BIR</v>
      </c>
      <c r="I98" s="43" t="str">
        <f aca="false">IF(Data!I96="","",Data!I96)</f>
        <v/>
      </c>
    </row>
    <row r="99" customFormat="false" ht="22.35" hidden="false" customHeight="false" outlineLevel="0" collapsed="false">
      <c r="A99" s="41" t="n">
        <f aca="false">IF(Data!A97="","",Data!A97)</f>
        <v>46082</v>
      </c>
      <c r="B99" s="42" t="str">
        <f aca="false">IF(Data!B97="","",Data!B97)</f>
        <v>Sunday</v>
      </c>
      <c r="C99" s="42" t="str">
        <f aca="false">IF(Data!C97="","",Data!C97)</f>
        <v>March</v>
      </c>
      <c r="D99" s="42" t="str">
        <f aca="false">IF(Data!D97="","",Data!D97)</f>
        <v>Submission</v>
      </c>
      <c r="E99" s="42" t="str">
        <f aca="false">IF(Data!E97="","",Data!E97)</f>
        <v/>
      </c>
      <c r="F99" s="43" t="str">
        <f aca="false">IF(Data!F97="","",Data!F97)</f>
        <v>Annual Alphabetical List of Taxpayers (Individual/Corporations) who were issued Provincial/City/Municipal/Barangay Permits to engage in business</v>
      </c>
      <c r="G99" s="43" t="str">
        <f aca="false">IF(Data!G97="","",Data!G97)</f>
        <v>Calendar Year ending December 31, 2025</v>
      </c>
      <c r="H99" s="42" t="str">
        <f aca="false">IF(Data!H97="","",Data!H97)</f>
        <v>Published by BIR</v>
      </c>
      <c r="I99" s="43" t="str">
        <f aca="false">IF(Data!I97="","",Data!I97)</f>
        <v/>
      </c>
    </row>
    <row r="100" customFormat="false" ht="15" hidden="false" customHeight="false" outlineLevel="0" collapsed="false">
      <c r="A100" s="41" t="n">
        <f aca="false">IF(Data!A98="","",Data!A98)</f>
        <v>46082</v>
      </c>
      <c r="B100" s="42" t="str">
        <f aca="false">IF(Data!B98="","",Data!B98)</f>
        <v>Sunday</v>
      </c>
      <c r="C100" s="42" t="str">
        <f aca="false">IF(Data!C98="","",Data!C98)</f>
        <v>March</v>
      </c>
      <c r="D100" s="42" t="str">
        <f aca="false">IF(Data!D98="","",Data!D98)</f>
        <v>Submission</v>
      </c>
      <c r="E100" s="42" t="str">
        <f aca="false">IF(Data!E98="","",Data!E98)</f>
        <v/>
      </c>
      <c r="F100" s="43" t="str">
        <f aca="false">IF(Data!F98="","",Data!F98)</f>
        <v>Consolidated Return of All Transactions based on the Reconciled Data of Stockbrokers</v>
      </c>
      <c r="G100" s="43" t="str">
        <f aca="false">IF(Data!G98="","",Data!G98)</f>
        <v>February 16 – 28, 2026</v>
      </c>
      <c r="H100" s="42" t="str">
        <f aca="false">IF(Data!H98="","",Data!H98)</f>
        <v>Published by BIR</v>
      </c>
      <c r="I100" s="43" t="str">
        <f aca="false">IF(Data!I98="","",Data!I98)</f>
        <v/>
      </c>
    </row>
    <row r="101" customFormat="false" ht="22.35" hidden="false" customHeight="false" outlineLevel="0" collapsed="false">
      <c r="A101" s="41" t="n">
        <f aca="false">IF(Data!A99="","",Data!A99)</f>
        <v>46082</v>
      </c>
      <c r="B101" s="42" t="str">
        <f aca="false">IF(Data!B99="","",Data!B99)</f>
        <v>Sunday</v>
      </c>
      <c r="C101" s="42" t="str">
        <f aca="false">IF(Data!C99="","",Data!C99)</f>
        <v>March</v>
      </c>
      <c r="D101" s="42" t="str">
        <f aca="false">IF(Data!D99="","",Data!D99)</f>
        <v>Submission</v>
      </c>
      <c r="E101" s="42" t="str">
        <f aca="false">IF(Data!E99="","",Data!E99)</f>
        <v/>
      </c>
      <c r="F101" s="43" t="str">
        <f aca="false">IF(Data!F99="","",Data!F99)</f>
        <v>Engagement Letters and Renewals or Subsequent Agreements for Financial Audit by Independent CPAs</v>
      </c>
      <c r="G101" s="43" t="str">
        <f aca="false">IF(Data!G99="","",Data!G99)</f>
        <v>Fiscal Year beginning May 1, 2026</v>
      </c>
      <c r="H101" s="42" t="str">
        <f aca="false">IF(Data!H99="","",Data!H99)</f>
        <v>Published by BIR</v>
      </c>
      <c r="I101" s="43" t="str">
        <f aca="false">IF(Data!I99="","",Data!I99)</f>
        <v/>
      </c>
    </row>
    <row r="102" customFormat="false" ht="22.35" hidden="false" customHeight="false" outlineLevel="0" collapsed="false">
      <c r="A102" s="41" t="n">
        <f aca="false">IF(Data!A100="","",Data!A100)</f>
        <v>46083</v>
      </c>
      <c r="B102" s="42" t="str">
        <f aca="false">IF(Data!B100="","",Data!B100)</f>
        <v>Monday</v>
      </c>
      <c r="C102" s="42" t="str">
        <f aca="false">IF(Data!C100="","",Data!C100)</f>
        <v>March</v>
      </c>
      <c r="D102" s="42" t="str">
        <f aca="false">IF(Data!D100="","",Data!D100)</f>
        <v>Registration</v>
      </c>
      <c r="E102" s="42" t="str">
        <f aca="false">IF(Data!E100="","",Data!E100)</f>
        <v/>
      </c>
      <c r="F102" s="43" t="str">
        <f aca="false">IF(Data!F100="","",Data!F100)</f>
        <v>Computerized Books of Accounts and Other Accounting Records</v>
      </c>
      <c r="G102" s="43" t="str">
        <f aca="false">IF(Data!G100="","",Data!G100)</f>
        <v>Calendar Year ending January 31, 2026</v>
      </c>
      <c r="H102" s="42" t="str">
        <f aca="false">IF(Data!H100="","",Data!H100)</f>
        <v>Published by BIR</v>
      </c>
      <c r="I102" s="43" t="str">
        <f aca="false">IF(Data!I100="","",Data!I100)</f>
        <v/>
      </c>
    </row>
    <row r="103" customFormat="false" ht="22.35" hidden="false" customHeight="false" outlineLevel="0" collapsed="false">
      <c r="A103" s="41" t="n">
        <f aca="false">IF(Data!A101="","",Data!A101)</f>
        <v>46083</v>
      </c>
      <c r="B103" s="42" t="str">
        <f aca="false">IF(Data!B101="","",Data!B101)</f>
        <v>Monday</v>
      </c>
      <c r="C103" s="42" t="str">
        <f aca="false">IF(Data!C101="","",Data!C101)</f>
        <v>March</v>
      </c>
      <c r="D103" s="42" t="str">
        <f aca="false">IF(Data!D101="","",Data!D101)</f>
        <v>Submission</v>
      </c>
      <c r="E103" s="42" t="str">
        <f aca="false">IF(Data!E101="","",Data!E101)</f>
        <v>1702</v>
      </c>
      <c r="F103" s="43" t="str">
        <f aca="false">IF(Data!F101="","",Data!F101)</f>
        <v>Proof of eFiled BIR Form 1702 - RT/EX/MX with Audited Financial Statements (AFS), 1709 (if applicable), and Other Attachments through Electronic Audited Financial Statements (eAFS)</v>
      </c>
      <c r="G103" s="43" t="str">
        <f aca="false">IF(Data!G101="","",Data!G101)</f>
        <v>Fiscal Year ending October 31, 2025</v>
      </c>
      <c r="H103" s="42" t="str">
        <f aca="false">IF(Data!H101="","",Data!H101)</f>
        <v>Published by BIR</v>
      </c>
      <c r="I103" s="43" t="str">
        <f aca="false">IF(Data!I101="","",Data!I101)</f>
        <v/>
      </c>
    </row>
    <row r="104" customFormat="false" ht="22.35" hidden="false" customHeight="false" outlineLevel="0" collapsed="false">
      <c r="A104" s="41" t="n">
        <f aca="false">IF(Data!A102="","",Data!A102)</f>
        <v>46083</v>
      </c>
      <c r="B104" s="42" t="str">
        <f aca="false">IF(Data!B102="","",Data!B102)</f>
        <v>Monday</v>
      </c>
      <c r="C104" s="42" t="str">
        <f aca="false">IF(Data!C102="","",Data!C102)</f>
        <v>March</v>
      </c>
      <c r="D104" s="42" t="str">
        <f aca="false">IF(Data!D102="","",Data!D102)</f>
        <v>Submission</v>
      </c>
      <c r="E104" s="42" t="str">
        <f aca="false">IF(Data!E102="","",Data!E102)</f>
        <v/>
      </c>
      <c r="F104" s="43" t="str">
        <f aca="false">IF(Data!F102="","",Data!F102)</f>
        <v>Soft copies of the Inventory List and Schedules stored and saved in DVD-R/USB properly labeled together with Notarized Sworn Declaration</v>
      </c>
      <c r="G104" s="43" t="str">
        <f aca="false">IF(Data!G102="","",Data!G102)</f>
        <v>Fiscal Year ending January 31, 2026</v>
      </c>
      <c r="H104" s="42" t="str">
        <f aca="false">IF(Data!H102="","",Data!H102)</f>
        <v>Published by BIR</v>
      </c>
      <c r="I104" s="43" t="str">
        <f aca="false">IF(Data!I102="","",Data!I102)</f>
        <v/>
      </c>
    </row>
    <row r="105" customFormat="false" ht="22.35" hidden="false" customHeight="false" outlineLevel="0" collapsed="false">
      <c r="A105" s="41" t="n">
        <f aca="false">IF(Data!A103="","",Data!A103)</f>
        <v>46083</v>
      </c>
      <c r="B105" s="42" t="str">
        <f aca="false">IF(Data!B103="","",Data!B103)</f>
        <v>Monday</v>
      </c>
      <c r="C105" s="42" t="str">
        <f aca="false">IF(Data!C103="","",Data!C103)</f>
        <v>March</v>
      </c>
      <c r="D105" s="42" t="str">
        <f aca="false">IF(Data!D103="","",Data!D103)</f>
        <v>Submission</v>
      </c>
      <c r="E105" s="42" t="str">
        <f aca="false">IF(Data!E103="","",Data!E103)</f>
        <v/>
      </c>
      <c r="F105" s="43" t="str">
        <f aca="false">IF(Data!F103="","",Data!F103)</f>
        <v>Quarterly Summary List of Sales/Purchases/Importations by a VAT Registered Taxpayers - eFPS Filers</v>
      </c>
      <c r="G105" s="43" t="str">
        <f aca="false">IF(Data!G103="","",Data!G103)</f>
        <v>Fiscal Quarter ending January 31, 2026</v>
      </c>
      <c r="H105" s="42" t="str">
        <f aca="false">IF(Data!H103="","",Data!H103)</f>
        <v>Published by BIR</v>
      </c>
      <c r="I105" s="43" t="str">
        <f aca="false">IF(Data!I103="","",Data!I103)</f>
        <v/>
      </c>
    </row>
    <row r="106" customFormat="false" ht="15" hidden="false" customHeight="false" outlineLevel="0" collapsed="false">
      <c r="A106" s="41" t="n">
        <f aca="false">IF(Data!A104="","",Data!A104)</f>
        <v>46086</v>
      </c>
      <c r="B106" s="42" t="str">
        <f aca="false">IF(Data!B104="","",Data!B104)</f>
        <v>Thursday</v>
      </c>
      <c r="C106" s="42" t="str">
        <f aca="false">IF(Data!C104="","",Data!C104)</f>
        <v>March</v>
      </c>
      <c r="D106" s="42" t="str">
        <f aca="false">IF(Data!D104="","",Data!D104)</f>
        <v>Filing &amp; payment</v>
      </c>
      <c r="E106" s="42" t="str">
        <f aca="false">IF(Data!E104="","",Data!E104)</f>
        <v>2000</v>
      </c>
      <c r="F106" s="43" t="str">
        <f aca="false">IF(Data!F104="","",Data!F104)</f>
        <v>BIR Form 2000 (Monthly Documentary Stamp Tax Declaration/Return)</v>
      </c>
      <c r="G106" s="43" t="str">
        <f aca="false">IF(Data!G104="","",Data!G104)</f>
        <v>Month of February 2026</v>
      </c>
      <c r="H106" s="42" t="str">
        <f aca="false">IF(Data!H104="","",Data!H104)</f>
        <v>Published by BIR</v>
      </c>
      <c r="I106" s="43" t="str">
        <f aca="false">IF(Data!I104="","",Data!I104)</f>
        <v/>
      </c>
    </row>
    <row r="107" customFormat="false" ht="15" hidden="false" customHeight="false" outlineLevel="0" collapsed="false">
      <c r="A107" s="41" t="n">
        <f aca="false">IF(Data!A105="","",Data!A105)</f>
        <v>46086</v>
      </c>
      <c r="B107" s="42" t="str">
        <f aca="false">IF(Data!B105="","",Data!B105)</f>
        <v>Thursday</v>
      </c>
      <c r="C107" s="42" t="str">
        <f aca="false">IF(Data!C105="","",Data!C105)</f>
        <v>March</v>
      </c>
      <c r="D107" s="42" t="str">
        <f aca="false">IF(Data!D105="","",Data!D105)</f>
        <v>Filing &amp; payment</v>
      </c>
      <c r="E107" s="42" t="str">
        <f aca="false">IF(Data!E105="","",Data!E105)</f>
        <v>2000-OT</v>
      </c>
      <c r="F107" s="43" t="str">
        <f aca="false">IF(Data!F105="","",Data!F105)</f>
        <v>BIR Form 2000-OT (Documentary Stamp Tax Declaration/Return One-Time Transactions)</v>
      </c>
      <c r="G107" s="43" t="str">
        <f aca="false">IF(Data!G105="","",Data!G105)</f>
        <v>Month of February 2026</v>
      </c>
      <c r="H107" s="42" t="str">
        <f aca="false">IF(Data!H105="","",Data!H105)</f>
        <v>Published by BIR</v>
      </c>
      <c r="I107" s="43" t="str">
        <f aca="false">IF(Data!I105="","",Data!I105)</f>
        <v/>
      </c>
    </row>
    <row r="108" customFormat="false" ht="22.35" hidden="false" customHeight="false" outlineLevel="0" collapsed="false">
      <c r="A108" s="41" t="n">
        <f aca="false">IF(Data!A106="","",Data!A106)</f>
        <v>46086</v>
      </c>
      <c r="B108" s="42" t="str">
        <f aca="false">IF(Data!B106="","",Data!B106)</f>
        <v>Thursday</v>
      </c>
      <c r="C108" s="42" t="str">
        <f aca="false">IF(Data!C106="","",Data!C106)</f>
        <v>March</v>
      </c>
      <c r="D108" s="42" t="str">
        <f aca="false">IF(Data!D106="","",Data!D106)</f>
        <v>Submission</v>
      </c>
      <c r="E108" s="42" t="str">
        <f aca="false">IF(Data!E106="","",Data!E106)</f>
        <v/>
      </c>
      <c r="F108" s="43" t="str">
        <f aca="false">IF(Data!F106="","",Data!F106)</f>
        <v>Summary Report of Certification issued by the President of the National Home Mortgage Finance Corporation (NHMFC)</v>
      </c>
      <c r="G108" s="43" t="str">
        <f aca="false">IF(Data!G106="","",Data!G106)</f>
        <v>Month of February 2026</v>
      </c>
      <c r="H108" s="42" t="str">
        <f aca="false">IF(Data!H106="","",Data!H106)</f>
        <v>Published by BIR</v>
      </c>
      <c r="I108" s="43" t="str">
        <f aca="false">IF(Data!I106="","",Data!I106)</f>
        <v/>
      </c>
    </row>
    <row r="109" customFormat="false" ht="43.25" hidden="false" customHeight="false" outlineLevel="0" collapsed="false">
      <c r="A109" s="41" t="n">
        <f aca="false">IF(Data!A107="","",Data!A107)</f>
        <v>46089</v>
      </c>
      <c r="B109" s="42" t="str">
        <f aca="false">IF(Data!B107="","",Data!B107)</f>
        <v>Sunday</v>
      </c>
      <c r="C109" s="42" t="str">
        <f aca="false">IF(Data!C107="","",Data!C107)</f>
        <v>March</v>
      </c>
      <c r="D109" s="42" t="str">
        <f aca="false">IF(Data!D107="","",Data!D107)</f>
        <v>Submission</v>
      </c>
      <c r="E109" s="42" t="str">
        <f aca="false">IF(Data!E107="","",Data!E107)</f>
        <v/>
      </c>
      <c r="F109" s="43" t="str">
        <f aca="false">IF(Data!F107="","",Data!F107)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109" s="43" t="str">
        <f aca="false">IF(Data!G107="","",Data!G107)</f>
        <v>Month of February 2026</v>
      </c>
      <c r="H109" s="42" t="str">
        <f aca="false">IF(Data!H107="","",Data!H107)</f>
        <v>Published by BIR</v>
      </c>
      <c r="I109" s="43" t="str">
        <f aca="false">IF(Data!I107="","",Data!I107)</f>
        <v/>
      </c>
    </row>
    <row r="110" customFormat="false" ht="22.35" hidden="false" customHeight="false" outlineLevel="0" collapsed="false">
      <c r="A110" s="41" t="n">
        <f aca="false">IF(Data!A108="","",Data!A108)</f>
        <v>46089</v>
      </c>
      <c r="B110" s="42" t="str">
        <f aca="false">IF(Data!B108="","",Data!B108)</f>
        <v>Sunday</v>
      </c>
      <c r="C110" s="42" t="str">
        <f aca="false">IF(Data!C108="","",Data!C108)</f>
        <v>March</v>
      </c>
      <c r="D110" s="42" t="str">
        <f aca="false">IF(Data!D108="","",Data!D108)</f>
        <v>Submission</v>
      </c>
      <c r="E110" s="42" t="str">
        <f aca="false">IF(Data!E108="","",Data!E108)</f>
        <v/>
      </c>
      <c r="F110" s="43" t="str">
        <f aca="false">IF(Data!F108="","",Data!F108)</f>
        <v>Monthly e-Sales Report for All Taxpayers using CRM/POS and/or Other Similar Business Machines whose last digit of 9-digit TIN is Even Number</v>
      </c>
      <c r="G110" s="43" t="str">
        <f aca="false">IF(Data!G108="","",Data!G108)</f>
        <v>Month of February 2026</v>
      </c>
      <c r="H110" s="42" t="str">
        <f aca="false">IF(Data!H108="","",Data!H108)</f>
        <v>Published by BIR</v>
      </c>
      <c r="I110" s="43" t="str">
        <f aca="false">IF(Data!I108="","",Data!I108)</f>
        <v/>
      </c>
    </row>
    <row r="111" customFormat="false" ht="32.8" hidden="false" customHeight="false" outlineLevel="0" collapsed="false">
      <c r="A111" s="41" t="n">
        <f aca="false">IF(Data!A109="","",Data!A109)</f>
        <v>46091</v>
      </c>
      <c r="B111" s="42" t="str">
        <f aca="false">IF(Data!B109="","",Data!B109)</f>
        <v>Tuesday</v>
      </c>
      <c r="C111" s="42" t="str">
        <f aca="false">IF(Data!C109="","",Data!C109)</f>
        <v>March</v>
      </c>
      <c r="D111" s="42" t="str">
        <f aca="false">IF(Data!D109="","",Data!D109)</f>
        <v>Filing &amp; payment</v>
      </c>
      <c r="E111" s="42" t="str">
        <f aca="false">IF(Data!E109="","",Data!E109)</f>
        <v>1600-VT, 1600-PT, 1601-C</v>
      </c>
      <c r="F111" s="43" t="str">
        <f aca="false">IF(Data!F109="","",Data!F109)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111" s="43" t="str">
        <f aca="false">IF(Data!G109="","",Data!G109)</f>
        <v>Month of February 2026</v>
      </c>
      <c r="H111" s="42" t="str">
        <f aca="false">IF(Data!H109="","",Data!H109)</f>
        <v>Published by BIR</v>
      </c>
      <c r="I111" s="43" t="str">
        <f aca="false">IF(Data!I109="","",Data!I109)</f>
        <v/>
      </c>
    </row>
    <row r="112" customFormat="false" ht="22.35" hidden="false" customHeight="false" outlineLevel="0" collapsed="false">
      <c r="A112" s="41" t="n">
        <f aca="false">IF(Data!A110="","",Data!A110)</f>
        <v>46091</v>
      </c>
      <c r="B112" s="42" t="str">
        <f aca="false">IF(Data!B110="","",Data!B110)</f>
        <v>Tuesday</v>
      </c>
      <c r="C112" s="42" t="str">
        <f aca="false">IF(Data!C110="","",Data!C110)</f>
        <v>March</v>
      </c>
      <c r="D112" s="42" t="str">
        <f aca="false">IF(Data!D110="","",Data!D110)</f>
        <v>Filing &amp; payment</v>
      </c>
      <c r="E112" s="42" t="str">
        <f aca="false">IF(Data!E110="","",Data!E110)</f>
        <v>0620</v>
      </c>
      <c r="F112" s="43" t="str">
        <f aca="false">IF(Data!F110="","",Data!F110)</f>
        <v>BIR Form 0620 (Monthly Remittance Form of Tax Withheld on the Amount Withdrawn from the Decedent's Deposit Account) – eFPS &amp; Non-eFPS Filers</v>
      </c>
      <c r="G112" s="43" t="str">
        <f aca="false">IF(Data!G110="","",Data!G110)</f>
        <v>Month of February 2026</v>
      </c>
      <c r="H112" s="42" t="str">
        <f aca="false">IF(Data!H110="","",Data!H110)</f>
        <v>Published by BIR</v>
      </c>
      <c r="I112" s="43" t="str">
        <f aca="false">IF(Data!I110="","",Data!I110)</f>
        <v/>
      </c>
    </row>
    <row r="113" customFormat="false" ht="32.8" hidden="false" customHeight="false" outlineLevel="0" collapsed="false">
      <c r="A113" s="41" t="n">
        <f aca="false">IF(Data!A111="","",Data!A111)</f>
        <v>46091</v>
      </c>
      <c r="B113" s="42" t="str">
        <f aca="false">IF(Data!B111="","",Data!B111)</f>
        <v>Tuesday</v>
      </c>
      <c r="C113" s="42" t="str">
        <f aca="false">IF(Data!C111="","",Data!C111)</f>
        <v>March</v>
      </c>
      <c r="D113" s="42" t="str">
        <f aca="false">IF(Data!D111="","",Data!D111)</f>
        <v>Filing &amp; payment</v>
      </c>
      <c r="E113" s="42" t="str">
        <f aca="false">IF(Data!E111="","",Data!E111)</f>
        <v>1600-VT, 1600-PT</v>
      </c>
      <c r="F113" s="43" t="str">
        <f aca="false">IF(Data!F111="","",Data!F111)</f>
        <v>BIR Form 1600-VT (Monthly Remittance Return of Value-Added Tax) and/or 1600-PT (Other Percentage Taxes Withheld) and Monthly Alphalist of Payees (MAP) – eFPS &amp; Non-eFPS Filers</v>
      </c>
      <c r="G113" s="43" t="str">
        <f aca="false">IF(Data!G111="","",Data!G111)</f>
        <v>Month of February 2026</v>
      </c>
      <c r="H113" s="42" t="str">
        <f aca="false">IF(Data!H111="","",Data!H111)</f>
        <v>Published by BIR</v>
      </c>
      <c r="I113" s="43" t="str">
        <f aca="false">IF(Data!I111="","",Data!I111)</f>
        <v/>
      </c>
    </row>
    <row r="114" customFormat="false" ht="22.35" hidden="false" customHeight="false" outlineLevel="0" collapsed="false">
      <c r="A114" s="41" t="n">
        <f aca="false">IF(Data!A112="","",Data!A112)</f>
        <v>46091</v>
      </c>
      <c r="B114" s="42" t="str">
        <f aca="false">IF(Data!B112="","",Data!B112)</f>
        <v>Tuesday</v>
      </c>
      <c r="C114" s="42" t="str">
        <f aca="false">IF(Data!C112="","",Data!C112)</f>
        <v>March</v>
      </c>
      <c r="D114" s="42" t="str">
        <f aca="false">IF(Data!D112="","",Data!D112)</f>
        <v>Filing &amp; payment</v>
      </c>
      <c r="E114" s="42" t="str">
        <f aca="false">IF(Data!E112="","",Data!E112)</f>
        <v>1606</v>
      </c>
      <c r="F114" s="43" t="str">
        <f aca="false">IF(Data!F112="","",Data!F112)</f>
        <v>BIR Form 1606 (Withholding Tax Remittance Return for Onerous Transfer of Real Property Other Than Capital Asset Including Taxable and Exempt)</v>
      </c>
      <c r="G114" s="43" t="str">
        <f aca="false">IF(Data!G112="","",Data!G112)</f>
        <v>Month of February 2026</v>
      </c>
      <c r="H114" s="42" t="str">
        <f aca="false">IF(Data!H112="","",Data!H112)</f>
        <v>Published by BIR</v>
      </c>
      <c r="I114" s="43" t="str">
        <f aca="false">IF(Data!I112="","",Data!I112)</f>
        <v/>
      </c>
    </row>
    <row r="115" customFormat="false" ht="22.35" hidden="false" customHeight="false" outlineLevel="0" collapsed="false">
      <c r="A115" s="41" t="n">
        <f aca="false">IF(Data!A113="","",Data!A113)</f>
        <v>46091</v>
      </c>
      <c r="B115" s="42" t="str">
        <f aca="false">IF(Data!B113="","",Data!B113)</f>
        <v>Tuesday</v>
      </c>
      <c r="C115" s="42" t="str">
        <f aca="false">IF(Data!C113="","",Data!C113)</f>
        <v>March</v>
      </c>
      <c r="D115" s="42" t="str">
        <f aca="false">IF(Data!D113="","",Data!D113)</f>
        <v>Filing &amp; payment</v>
      </c>
      <c r="E115" s="42" t="str">
        <f aca="false">IF(Data!E113="","",Data!E113)</f>
        <v>2200-C</v>
      </c>
      <c r="F115" s="43" t="str">
        <f aca="false">IF(Data!F113="","",Data!F113)</f>
        <v>BIR Form 2200-C (Excise Tax Return for Cosmetic Procedures) with Monthly Summary of Cosmetic Procedures Performed</v>
      </c>
      <c r="G115" s="43" t="str">
        <f aca="false">IF(Data!G113="","",Data!G113)</f>
        <v>Month of February 2026</v>
      </c>
      <c r="H115" s="42" t="str">
        <f aca="false">IF(Data!H113="","",Data!H113)</f>
        <v>Published by BIR</v>
      </c>
      <c r="I115" s="43" t="str">
        <f aca="false">IF(Data!I113="","",Data!I113)</f>
        <v/>
      </c>
    </row>
    <row r="116" customFormat="false" ht="32.8" hidden="false" customHeight="false" outlineLevel="0" collapsed="false">
      <c r="A116" s="41" t="n">
        <f aca="false">IF(Data!A114="","",Data!A114)</f>
        <v>46091</v>
      </c>
      <c r="B116" s="42" t="str">
        <f aca="false">IF(Data!B114="","",Data!B114)</f>
        <v>Tuesday</v>
      </c>
      <c r="C116" s="42" t="str">
        <f aca="false">IF(Data!C114="","",Data!C114)</f>
        <v>March</v>
      </c>
      <c r="D116" s="42" t="str">
        <f aca="false">IF(Data!D114="","",Data!D114)</f>
        <v>Filing &amp; payment</v>
      </c>
      <c r="E116" s="42" t="str">
        <f aca="false">IF(Data!E114="","",Data!E114)</f>
        <v>1601-C, 0619-E, 0619-F</v>
      </c>
      <c r="F116" s="43" t="str">
        <f aca="false">IF(Data!F114="","",Data!F114)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116" s="43" t="str">
        <f aca="false">IF(Data!G114="","",Data!G114)</f>
        <v>Month of February 2026</v>
      </c>
      <c r="H116" s="42" t="str">
        <f aca="false">IF(Data!H114="","",Data!H114)</f>
        <v>Published by BIR</v>
      </c>
      <c r="I116" s="43" t="str">
        <f aca="false">IF(Data!I114="","",Data!I114)</f>
        <v/>
      </c>
    </row>
    <row r="117" customFormat="false" ht="22.35" hidden="false" customHeight="false" outlineLevel="0" collapsed="false">
      <c r="A117" s="41" t="n">
        <f aca="false">IF(Data!A115="","",Data!A115)</f>
        <v>46091</v>
      </c>
      <c r="B117" s="42" t="str">
        <f aca="false">IF(Data!B115="","",Data!B115)</f>
        <v>Tuesday</v>
      </c>
      <c r="C117" s="42" t="str">
        <f aca="false">IF(Data!C115="","",Data!C115)</f>
        <v>March</v>
      </c>
      <c r="D117" s="42" t="str">
        <f aca="false">IF(Data!D115="","",Data!D115)</f>
        <v>Filing &amp; payment</v>
      </c>
      <c r="E117" s="42" t="str">
        <f aca="false">IF(Data!E115="","",Data!E115)</f>
        <v>2200-M</v>
      </c>
      <c r="F117" s="43" t="str">
        <f aca="false">IF(Data!F115="","",Data!F115)</f>
        <v>BIR Form 2200-M Excise Tax Return for the Amount of Excise Taxes Collected from Payment Made to Sellers of Metallic Minerals</v>
      </c>
      <c r="G117" s="43" t="str">
        <f aca="false">IF(Data!G115="","",Data!G115)</f>
        <v>Month of February 2026</v>
      </c>
      <c r="H117" s="42" t="str">
        <f aca="false">IF(Data!H115="","",Data!H115)</f>
        <v>Published by BIR</v>
      </c>
      <c r="I117" s="43" t="str">
        <f aca="false">IF(Data!I115="","",Data!I115)</f>
        <v/>
      </c>
    </row>
    <row r="118" customFormat="false" ht="22.35" hidden="false" customHeight="false" outlineLevel="0" collapsed="false">
      <c r="A118" s="41" t="n">
        <f aca="false">IF(Data!A116="","",Data!A116)</f>
        <v>46091</v>
      </c>
      <c r="B118" s="42" t="str">
        <f aca="false">IF(Data!B116="","",Data!B116)</f>
        <v>Tuesday</v>
      </c>
      <c r="C118" s="42" t="str">
        <f aca="false">IF(Data!C116="","",Data!C116)</f>
        <v>March</v>
      </c>
      <c r="D118" s="42" t="str">
        <f aca="false">IF(Data!D116="","",Data!D116)</f>
        <v>Submission</v>
      </c>
      <c r="E118" s="42" t="str">
        <f aca="false">IF(Data!E116="","",Data!E116)</f>
        <v/>
      </c>
      <c r="F118" s="43" t="str">
        <f aca="false">IF(Data!F116="","",Data!F116)</f>
        <v>Information Return on Releases of Refined Sugar by the Proprietor or Operator of a Sugar Refinery or Mill</v>
      </c>
      <c r="G118" s="43" t="str">
        <f aca="false">IF(Data!G116="","",Data!G116)</f>
        <v>Month of February 2026</v>
      </c>
      <c r="H118" s="42" t="str">
        <f aca="false">IF(Data!H116="","",Data!H116)</f>
        <v>Published by BIR</v>
      </c>
      <c r="I118" s="43" t="str">
        <f aca="false">IF(Data!I116="","",Data!I116)</f>
        <v/>
      </c>
    </row>
    <row r="119" customFormat="false" ht="22.35" hidden="false" customHeight="false" outlineLevel="0" collapsed="false">
      <c r="A119" s="41" t="n">
        <f aca="false">IF(Data!A117="","",Data!A117)</f>
        <v>46091</v>
      </c>
      <c r="B119" s="42" t="str">
        <f aca="false">IF(Data!B117="","",Data!B117)</f>
        <v>Tuesday</v>
      </c>
      <c r="C119" s="42" t="str">
        <f aca="false">IF(Data!C117="","",Data!C117)</f>
        <v>March</v>
      </c>
      <c r="D119" s="42" t="str">
        <f aca="false">IF(Data!D117="","",Data!D117)</f>
        <v>Submission</v>
      </c>
      <c r="E119" s="42" t="str">
        <f aca="false">IF(Data!E117="","",Data!E117)</f>
        <v/>
      </c>
      <c r="F119" s="43" t="str">
        <f aca="false">IF(Data!F117="","",Data!F117)</f>
        <v>List of Buyers of Sugar Together with a Copy of Certificate of Advance Payment of VAT made by each buyer appearing in the List by a Sugar Cooperative</v>
      </c>
      <c r="G119" s="43" t="str">
        <f aca="false">IF(Data!G117="","",Data!G117)</f>
        <v>Month of February 2026</v>
      </c>
      <c r="H119" s="42" t="str">
        <f aca="false">IF(Data!H117="","",Data!H117)</f>
        <v>Published by BIR</v>
      </c>
      <c r="I119" s="43" t="str">
        <f aca="false">IF(Data!I117="","",Data!I117)</f>
        <v/>
      </c>
    </row>
    <row r="120" customFormat="false" ht="22.35" hidden="false" customHeight="false" outlineLevel="0" collapsed="false">
      <c r="A120" s="41" t="n">
        <f aca="false">IF(Data!A118="","",Data!A118)</f>
        <v>46091</v>
      </c>
      <c r="B120" s="42" t="str">
        <f aca="false">IF(Data!B118="","",Data!B118)</f>
        <v>Tuesday</v>
      </c>
      <c r="C120" s="42" t="str">
        <f aca="false">IF(Data!C118="","",Data!C118)</f>
        <v>March</v>
      </c>
      <c r="D120" s="42" t="str">
        <f aca="false">IF(Data!D118="","",Data!D118)</f>
        <v>Submission</v>
      </c>
      <c r="E120" s="42" t="str">
        <f aca="false">IF(Data!E118="","",Data!E118)</f>
        <v/>
      </c>
      <c r="F120" s="43" t="str">
        <f aca="false">IF(Data!F118="","",Data!F118)</f>
        <v>Monthly e-Sales Report for All Taxpayers using CRM/POS and/or Other Similar Business Machines whose last digit of 9-digit TIN is Odd Number</v>
      </c>
      <c r="G120" s="43" t="str">
        <f aca="false">IF(Data!G118="","",Data!G118)</f>
        <v>Month of February 2026</v>
      </c>
      <c r="H120" s="42" t="str">
        <f aca="false">IF(Data!H118="","",Data!H118)</f>
        <v>Published by BIR</v>
      </c>
      <c r="I120" s="43" t="str">
        <f aca="false">IF(Data!I118="","",Data!I118)</f>
        <v/>
      </c>
    </row>
    <row r="121" customFormat="false" ht="43.25" hidden="false" customHeight="false" outlineLevel="0" collapsed="false">
      <c r="A121" s="41" t="n">
        <f aca="false">IF(Data!A119="","",Data!A119)</f>
        <v>46092</v>
      </c>
      <c r="B121" s="42" t="str">
        <f aca="false">IF(Data!B119="","",Data!B119)</f>
        <v>Wednesday</v>
      </c>
      <c r="C121" s="42" t="str">
        <f aca="false">IF(Data!C119="","",Data!C119)</f>
        <v>March</v>
      </c>
      <c r="D121" s="42" t="str">
        <f aca="false">IF(Data!D119="","",Data!D119)</f>
        <v>Filing</v>
      </c>
      <c r="E121" s="42" t="str">
        <f aca="false">IF(Data!E119="","",Data!E119)</f>
        <v>1601-C, 0619-E, 0619-F</v>
      </c>
      <c r="F121" s="43" t="str">
        <f aca="false">IF(Data!F119="","",Data!F119)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121" s="43" t="str">
        <f aca="false">IF(Data!G119="","",Data!G119)</f>
        <v>Month of February 2026</v>
      </c>
      <c r="H121" s="42" t="str">
        <f aca="false">IF(Data!H119="","",Data!H119)</f>
        <v>Published by BIR</v>
      </c>
      <c r="I121" s="43" t="str">
        <f aca="false">IF(Data!I119="","",Data!I119)</f>
        <v/>
      </c>
    </row>
    <row r="122" customFormat="false" ht="43.25" hidden="false" customHeight="false" outlineLevel="0" collapsed="false">
      <c r="A122" s="41" t="n">
        <f aca="false">IF(Data!A120="","",Data!A120)</f>
        <v>46093</v>
      </c>
      <c r="B122" s="42" t="str">
        <f aca="false">IF(Data!B120="","",Data!B120)</f>
        <v>Thursday</v>
      </c>
      <c r="C122" s="42" t="str">
        <f aca="false">IF(Data!C120="","",Data!C120)</f>
        <v>March</v>
      </c>
      <c r="D122" s="42" t="str">
        <f aca="false">IF(Data!D120="","",Data!D120)</f>
        <v>Filing</v>
      </c>
      <c r="E122" s="42" t="str">
        <f aca="false">IF(Data!E120="","",Data!E120)</f>
        <v>1601-C, 0619-E, 0619-F</v>
      </c>
      <c r="F122" s="43" t="str">
        <f aca="false">IF(Data!F120="","",Data!F120)</f>
        <v>BIR Form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122" s="43" t="str">
        <f aca="false">IF(Data!G120="","",Data!G120)</f>
        <v>Month of February 2026</v>
      </c>
      <c r="H122" s="42" t="str">
        <f aca="false">IF(Data!H120="","",Data!H120)</f>
        <v>Published by BIR</v>
      </c>
      <c r="I122" s="43" t="str">
        <f aca="false">IF(Data!I120="","",Data!I120)</f>
        <v/>
      </c>
    </row>
    <row r="123" customFormat="false" ht="43.25" hidden="false" customHeight="false" outlineLevel="0" collapsed="false">
      <c r="A123" s="41" t="n">
        <f aca="false">IF(Data!A121="","",Data!A121)</f>
        <v>46094</v>
      </c>
      <c r="B123" s="42" t="str">
        <f aca="false">IF(Data!B121="","",Data!B121)</f>
        <v>Friday</v>
      </c>
      <c r="C123" s="42" t="str">
        <f aca="false">IF(Data!C121="","",Data!C121)</f>
        <v>March</v>
      </c>
      <c r="D123" s="42" t="str">
        <f aca="false">IF(Data!D121="","",Data!D121)</f>
        <v>Filing</v>
      </c>
      <c r="E123" s="42" t="str">
        <f aca="false">IF(Data!E121="","",Data!E121)</f>
        <v>1601-C, 0619-E, 0619-F</v>
      </c>
      <c r="F123" s="43" t="str">
        <f aca="false">IF(Data!F121="","",Data!F121)</f>
        <v>BIR Form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123" s="43" t="str">
        <f aca="false">IF(Data!G121="","",Data!G121)</f>
        <v>Month of February 2026</v>
      </c>
      <c r="H123" s="42" t="str">
        <f aca="false">IF(Data!H121="","",Data!H121)</f>
        <v>Published by BIR</v>
      </c>
      <c r="I123" s="43" t="str">
        <f aca="false">IF(Data!I121="","",Data!I121)</f>
        <v/>
      </c>
    </row>
    <row r="124" customFormat="false" ht="43.25" hidden="false" customHeight="false" outlineLevel="0" collapsed="false">
      <c r="A124" s="41" t="n">
        <f aca="false">IF(Data!A122="","",Data!A122)</f>
        <v>46095</v>
      </c>
      <c r="B124" s="42" t="str">
        <f aca="false">IF(Data!B122="","",Data!B122)</f>
        <v>Saturday</v>
      </c>
      <c r="C124" s="42" t="str">
        <f aca="false">IF(Data!C122="","",Data!C122)</f>
        <v>March</v>
      </c>
      <c r="D124" s="42" t="str">
        <f aca="false">IF(Data!D122="","",Data!D122)</f>
        <v>Filing</v>
      </c>
      <c r="E124" s="42" t="str">
        <f aca="false">IF(Data!E122="","",Data!E122)</f>
        <v>1601-C, 0619-E, 0619-F</v>
      </c>
      <c r="F124" s="43" t="str">
        <f aca="false">IF(Data!F122="","",Data!F122)</f>
        <v>BIR Form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124" s="43" t="str">
        <f aca="false">IF(Data!G122="","",Data!G122)</f>
        <v>Month of February 2026</v>
      </c>
      <c r="H124" s="42" t="str">
        <f aca="false">IF(Data!H122="","",Data!H122)</f>
        <v>Published by BIR</v>
      </c>
      <c r="I124" s="43" t="str">
        <f aca="false">IF(Data!I122="","",Data!I122)</f>
        <v/>
      </c>
    </row>
    <row r="125" customFormat="false" ht="43.25" hidden="false" customHeight="false" outlineLevel="0" collapsed="false">
      <c r="A125" s="41" t="n">
        <f aca="false">IF(Data!A123="","",Data!A123)</f>
        <v>46096</v>
      </c>
      <c r="B125" s="42" t="str">
        <f aca="false">IF(Data!B123="","",Data!B123)</f>
        <v>Sunday</v>
      </c>
      <c r="C125" s="42" t="str">
        <f aca="false">IF(Data!C123="","",Data!C123)</f>
        <v>March</v>
      </c>
      <c r="D125" s="42" t="str">
        <f aca="false">IF(Data!D123="","",Data!D123)</f>
        <v>Filing &amp; payment</v>
      </c>
      <c r="E125" s="42" t="str">
        <f aca="false">IF(Data!E123="","",Data!E123)</f>
        <v>1601-C, 0619-E, 0619-F</v>
      </c>
      <c r="F125" s="43" t="str">
        <f aca="false">IF(Data!F123="","",Data!F123)</f>
        <v>BIR Forms 1601-C (Monthly Remittance Return of Income Taxes Withheld on Compensation) and/or 0619-E (Monthly Remittance Form of Creditable Income Taxes Withheld-Expanded) and/or 0619-F (Monthly Remittance Form of Final Income Taxes Withheld) - eFPS Filers under Group A</v>
      </c>
      <c r="G125" s="43" t="str">
        <f aca="false">IF(Data!G123="","",Data!G123)</f>
        <v>Month of February 2026</v>
      </c>
      <c r="H125" s="42" t="str">
        <f aca="false">IF(Data!H123="","",Data!H123)</f>
        <v>Published by BIR</v>
      </c>
      <c r="I125" s="43" t="str">
        <f aca="false">IF(Data!I123="","",Data!I123)</f>
        <v/>
      </c>
    </row>
    <row r="126" customFormat="false" ht="15" hidden="false" customHeight="false" outlineLevel="0" collapsed="false">
      <c r="A126" s="41" t="n">
        <f aca="false">IF(Data!A124="","",Data!A124)</f>
        <v>46096</v>
      </c>
      <c r="B126" s="42" t="str">
        <f aca="false">IF(Data!B124="","",Data!B124)</f>
        <v>Sunday</v>
      </c>
      <c r="C126" s="42" t="str">
        <f aca="false">IF(Data!C124="","",Data!C124)</f>
        <v>March</v>
      </c>
      <c r="D126" s="42" t="str">
        <f aca="false">IF(Data!D124="","",Data!D124)</f>
        <v>Filing &amp; payment</v>
      </c>
      <c r="E126" s="42" t="str">
        <f aca="false">IF(Data!E124="","",Data!E124)</f>
        <v>1702</v>
      </c>
      <c r="F126" s="43" t="str">
        <f aca="false">IF(Data!F124="","",Data!F124)</f>
        <v>BIR Form 1702 – RT/EX/MX</v>
      </c>
      <c r="G126" s="43" t="str">
        <f aca="false">IF(Data!G124="","",Data!G124)</f>
        <v>Fiscal Year ending November 30, 2025</v>
      </c>
      <c r="H126" s="42" t="str">
        <f aca="false">IF(Data!H124="","",Data!H124)</f>
        <v>Published by BIR</v>
      </c>
      <c r="I126" s="43" t="str">
        <f aca="false">IF(Data!I124="","",Data!I124)</f>
        <v/>
      </c>
    </row>
    <row r="127" customFormat="false" ht="22.35" hidden="false" customHeight="false" outlineLevel="0" collapsed="false">
      <c r="A127" s="41" t="n">
        <f aca="false">IF(Data!A125="","",Data!A125)</f>
        <v>46096</v>
      </c>
      <c r="B127" s="42" t="str">
        <f aca="false">IF(Data!B125="","",Data!B125)</f>
        <v>Sunday</v>
      </c>
      <c r="C127" s="42" t="str">
        <f aca="false">IF(Data!C125="","",Data!C125)</f>
        <v>March</v>
      </c>
      <c r="D127" s="42" t="str">
        <f aca="false">IF(Data!D125="","",Data!D125)</f>
        <v>Filing &amp; payment</v>
      </c>
      <c r="E127" s="42" t="str">
        <f aca="false">IF(Data!E125="","",Data!E125)</f>
        <v>1707-A</v>
      </c>
      <c r="F127" s="43" t="str">
        <f aca="false">IF(Data!F125="","",Data!F125)</f>
        <v>BIR Form 1707-A (Annual Capital Gains Tax Return For Onerous Transfer of Shares of Stock Not Traded Through the Local Stock Exchange) – by Corporate Taxpayers</v>
      </c>
      <c r="G127" s="43" t="str">
        <f aca="false">IF(Data!G125="","",Data!G125)</f>
        <v>Fiscal Year ending November 30, 2025</v>
      </c>
      <c r="H127" s="42" t="str">
        <f aca="false">IF(Data!H125="","",Data!H125)</f>
        <v>Published by BIR</v>
      </c>
      <c r="I127" s="43" t="str">
        <f aca="false">IF(Data!I125="","",Data!I125)</f>
        <v/>
      </c>
    </row>
    <row r="128" customFormat="false" ht="43.25" hidden="false" customHeight="false" outlineLevel="0" collapsed="false">
      <c r="A128" s="41" t="n">
        <f aca="false">IF(Data!A126="","",Data!A126)</f>
        <v>46096</v>
      </c>
      <c r="B128" s="42" t="str">
        <f aca="false">IF(Data!B126="","",Data!B126)</f>
        <v>Sunday</v>
      </c>
      <c r="C128" s="42" t="str">
        <f aca="false">IF(Data!C126="","",Data!C126)</f>
        <v>March</v>
      </c>
      <c r="D128" s="42" t="str">
        <f aca="false">IF(Data!D126="","",Data!D126)</f>
        <v>Payment</v>
      </c>
      <c r="E128" s="42" t="str">
        <f aca="false">IF(Data!E126="","",Data!E126)</f>
        <v>1601-C, 0619-E, 0619-F</v>
      </c>
      <c r="F128" s="43" t="str">
        <f aca="false">IF(Data!F126="","",Data!F126)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128" s="43" t="str">
        <f aca="false">IF(Data!G126="","",Data!G126)</f>
        <v>Month of February 2026</v>
      </c>
      <c r="H128" s="42" t="str">
        <f aca="false">IF(Data!H126="","",Data!H126)</f>
        <v>Published by BIR</v>
      </c>
      <c r="I128" s="43" t="str">
        <f aca="false">IF(Data!I126="","",Data!I126)</f>
        <v/>
      </c>
    </row>
    <row r="129" customFormat="false" ht="15" hidden="false" customHeight="false" outlineLevel="0" collapsed="false">
      <c r="A129" s="41" t="n">
        <f aca="false">IF(Data!A127="","",Data!A127)</f>
        <v>46096</v>
      </c>
      <c r="B129" s="42" t="str">
        <f aca="false">IF(Data!B127="","",Data!B127)</f>
        <v>Sunday</v>
      </c>
      <c r="C129" s="42" t="str">
        <f aca="false">IF(Data!C127="","",Data!C127)</f>
        <v>March</v>
      </c>
      <c r="D129" s="42" t="str">
        <f aca="false">IF(Data!D127="","",Data!D127)</f>
        <v>Registration</v>
      </c>
      <c r="E129" s="42" t="str">
        <f aca="false">IF(Data!E127="","",Data!E127)</f>
        <v/>
      </c>
      <c r="F129" s="43" t="str">
        <f aca="false">IF(Data!F127="","",Data!F127)</f>
        <v>Permanently Bound Loose-Leaf Books of Accounts/Invoices and Other Accounting Records</v>
      </c>
      <c r="G129" s="43" t="str">
        <f aca="false">IF(Data!G127="","",Data!G127)</f>
        <v>Fiscal Year ending February 28, 2026</v>
      </c>
      <c r="H129" s="42" t="str">
        <f aca="false">IF(Data!H127="","",Data!H127)</f>
        <v>Published by BIR</v>
      </c>
      <c r="I129" s="43" t="str">
        <f aca="false">IF(Data!I127="","",Data!I127)</f>
        <v/>
      </c>
    </row>
    <row r="130" customFormat="false" ht="15" hidden="false" customHeight="false" outlineLevel="0" collapsed="false">
      <c r="A130" s="41" t="n">
        <f aca="false">IF(Data!A128="","",Data!A128)</f>
        <v>46097</v>
      </c>
      <c r="B130" s="42" t="str">
        <f aca="false">IF(Data!B128="","",Data!B128)</f>
        <v>Monday</v>
      </c>
      <c r="C130" s="42" t="str">
        <f aca="false">IF(Data!C128="","",Data!C128)</f>
        <v>March</v>
      </c>
      <c r="D130" s="42" t="str">
        <f aca="false">IF(Data!D128="","",Data!D128)</f>
        <v>Submission</v>
      </c>
      <c r="E130" s="42" t="str">
        <f aca="false">IF(Data!E128="","",Data!E128)</f>
        <v/>
      </c>
      <c r="F130" s="43" t="str">
        <f aca="false">IF(Data!F128="","",Data!F128)</f>
        <v>Consolidated Return of All Transactions based on the Reconciled Data of Stockbrokers</v>
      </c>
      <c r="G130" s="43" t="str">
        <f aca="false">IF(Data!G128="","",Data!G128)</f>
        <v>March 1-15, 2026</v>
      </c>
      <c r="H130" s="42" t="str">
        <f aca="false">IF(Data!H128="","",Data!H128)</f>
        <v>Published by BIR</v>
      </c>
      <c r="I130" s="43" t="str">
        <f aca="false">IF(Data!I128="","",Data!I128)</f>
        <v/>
      </c>
    </row>
    <row r="131" customFormat="false" ht="22.35" hidden="false" customHeight="false" outlineLevel="0" collapsed="false">
      <c r="A131" s="41" t="n">
        <f aca="false">IF(Data!A129="","",Data!A129)</f>
        <v>46101</v>
      </c>
      <c r="B131" s="42" t="str">
        <f aca="false">IF(Data!B129="","",Data!B129)</f>
        <v>Friday</v>
      </c>
      <c r="C131" s="42" t="str">
        <f aca="false">IF(Data!C129="","",Data!C129)</f>
        <v>March</v>
      </c>
      <c r="D131" s="42" t="str">
        <f aca="false">IF(Data!D129="","",Data!D129)</f>
        <v>Filing &amp; payment</v>
      </c>
      <c r="E131" s="42" t="str">
        <f aca="false">IF(Data!E129="","",Data!E129)</f>
        <v>1600-WP</v>
      </c>
      <c r="F131" s="43" t="str">
        <f aca="false">IF(Data!F129="","",Data!F129)</f>
        <v>BIR Form 1600-WP (Remittance Return of Percentage Tax on Winnings and Prizes Withheld by Race Track Operators) - eFPS &amp; Non-eFPS Filers</v>
      </c>
      <c r="G131" s="43" t="str">
        <f aca="false">IF(Data!G129="","",Data!G129)</f>
        <v>Month of February 2026</v>
      </c>
      <c r="H131" s="42" t="str">
        <f aca="false">IF(Data!H129="","",Data!H129)</f>
        <v>Published by BIR</v>
      </c>
      <c r="I131" s="43" t="str">
        <f aca="false">IF(Data!I129="","",Data!I129)</f>
        <v/>
      </c>
    </row>
    <row r="132" customFormat="false" ht="22.35" hidden="false" customHeight="false" outlineLevel="0" collapsed="false">
      <c r="A132" s="41" t="n">
        <f aca="false">IF(Data!A130="","",Data!A130)</f>
        <v>46106</v>
      </c>
      <c r="B132" s="42" t="str">
        <f aca="false">IF(Data!B130="","",Data!B130)</f>
        <v>Wednesday</v>
      </c>
      <c r="C132" s="42" t="str">
        <f aca="false">IF(Data!C130="","",Data!C130)</f>
        <v>March</v>
      </c>
      <c r="D132" s="42" t="str">
        <f aca="false">IF(Data!D130="","",Data!D130)</f>
        <v>Filing &amp; payment</v>
      </c>
      <c r="E132" s="42" t="str">
        <f aca="false">IF(Data!E130="","",Data!E130)</f>
        <v>2550-DS</v>
      </c>
      <c r="F132" s="43" t="str">
        <f aca="false">IF(Data!F130="","",Data!F130)</f>
        <v>BIR Form 2550-DS (Value-Added Tax (VAT) Return for Nonresident Digital Service Provider)</v>
      </c>
      <c r="G132" s="43" t="str">
        <f aca="false">IF(Data!G130="","",Data!G130)</f>
        <v>Fiscal Quarter ending February 28, 2026</v>
      </c>
      <c r="H132" s="42" t="str">
        <f aca="false">IF(Data!H130="","",Data!H130)</f>
        <v>Published by BIR</v>
      </c>
      <c r="I132" s="43" t="str">
        <f aca="false">IF(Data!I130="","",Data!I130)</f>
        <v/>
      </c>
    </row>
    <row r="133" customFormat="false" ht="22.35" hidden="false" customHeight="false" outlineLevel="0" collapsed="false">
      <c r="A133" s="41" t="n">
        <f aca="false">IF(Data!A131="","",Data!A131)</f>
        <v>46106</v>
      </c>
      <c r="B133" s="42" t="str">
        <f aca="false">IF(Data!B131="","",Data!B131)</f>
        <v>Wednesday</v>
      </c>
      <c r="C133" s="42" t="str">
        <f aca="false">IF(Data!C131="","",Data!C131)</f>
        <v>March</v>
      </c>
      <c r="D133" s="42" t="str">
        <f aca="false">IF(Data!D131="","",Data!D131)</f>
        <v>Filing &amp; payment</v>
      </c>
      <c r="E133" s="42" t="str">
        <f aca="false">IF(Data!E131="","",Data!E131)</f>
        <v>2550Q</v>
      </c>
      <c r="F133" s="43" t="str">
        <f aca="false">IF(Data!F131="","",Data!F131)</f>
        <v>BIR Form 2550Q (Quarterly Value-Added Tax Return) - eFPS &amp; Non-eFPS Filers</v>
      </c>
      <c r="G133" s="43" t="str">
        <f aca="false">IF(Data!G131="","",Data!G131)</f>
        <v>Fiscal Quarter ending February 28, 2026</v>
      </c>
      <c r="H133" s="42" t="str">
        <f aca="false">IF(Data!H131="","",Data!H131)</f>
        <v>Published by BIR</v>
      </c>
      <c r="I133" s="43" t="str">
        <f aca="false">IF(Data!I131="","",Data!I131)</f>
        <v/>
      </c>
    </row>
    <row r="134" customFormat="false" ht="22.35" hidden="false" customHeight="false" outlineLevel="0" collapsed="false">
      <c r="A134" s="41" t="n">
        <f aca="false">IF(Data!A132="","",Data!A132)</f>
        <v>46106</v>
      </c>
      <c r="B134" s="42" t="str">
        <f aca="false">IF(Data!B132="","",Data!B132)</f>
        <v>Wednesday</v>
      </c>
      <c r="C134" s="42" t="str">
        <f aca="false">IF(Data!C132="","",Data!C132)</f>
        <v>March</v>
      </c>
      <c r="D134" s="42" t="str">
        <f aca="false">IF(Data!D132="","",Data!D132)</f>
        <v>Filing &amp; payment</v>
      </c>
      <c r="E134" s="42" t="str">
        <f aca="false">IF(Data!E132="","",Data!E132)</f>
        <v>2551Q</v>
      </c>
      <c r="F134" s="43" t="str">
        <f aca="false">IF(Data!F132="","",Data!F132)</f>
        <v>BIR Form 2551Q (Quarterly Percentage Tax Return) - eFPS &amp; Non-eFPS Filers</v>
      </c>
      <c r="G134" s="43" t="str">
        <f aca="false">IF(Data!G132="","",Data!G132)</f>
        <v>Fiscal Quarter ending February 28, 2026</v>
      </c>
      <c r="H134" s="42" t="str">
        <f aca="false">IF(Data!H132="","",Data!H132)</f>
        <v>Published by BIR</v>
      </c>
      <c r="I134" s="43" t="str">
        <f aca="false">IF(Data!I132="","",Data!I132)</f>
        <v/>
      </c>
    </row>
    <row r="135" customFormat="false" ht="22.35" hidden="false" customHeight="false" outlineLevel="0" collapsed="false">
      <c r="A135" s="41" t="n">
        <f aca="false">IF(Data!A133="","",Data!A133)</f>
        <v>46106</v>
      </c>
      <c r="B135" s="42" t="str">
        <f aca="false">IF(Data!B133="","",Data!B133)</f>
        <v>Wednesday</v>
      </c>
      <c r="C135" s="42" t="str">
        <f aca="false">IF(Data!C133="","",Data!C133)</f>
        <v>March</v>
      </c>
      <c r="D135" s="42" t="str">
        <f aca="false">IF(Data!D133="","",Data!D133)</f>
        <v>Submission</v>
      </c>
      <c r="E135" s="42" t="str">
        <f aca="false">IF(Data!E133="","",Data!E133)</f>
        <v/>
      </c>
      <c r="F135" s="43" t="str">
        <f aca="false">IF(Data!F133="","",Data!F133)</f>
        <v>Quarterly Summary Lists of Sales/Purchases/Importations by a VAT Registered Taxpayers - Non-eFPS Filers</v>
      </c>
      <c r="G135" s="43" t="str">
        <f aca="false">IF(Data!G133="","",Data!G133)</f>
        <v>Fiscal Quarter ending February 28, 2026</v>
      </c>
      <c r="H135" s="42" t="str">
        <f aca="false">IF(Data!H133="","",Data!H133)</f>
        <v>Published by BIR</v>
      </c>
      <c r="I135" s="43" t="str">
        <f aca="false">IF(Data!I133="","",Data!I133)</f>
        <v/>
      </c>
    </row>
    <row r="136" customFormat="false" ht="22.35" hidden="false" customHeight="false" outlineLevel="0" collapsed="false">
      <c r="A136" s="41" t="n">
        <f aca="false">IF(Data!A134="","",Data!A134)</f>
        <v>46106</v>
      </c>
      <c r="B136" s="42" t="str">
        <f aca="false">IF(Data!B134="","",Data!B134)</f>
        <v>Wednesday</v>
      </c>
      <c r="C136" s="42" t="str">
        <f aca="false">IF(Data!C134="","",Data!C134)</f>
        <v>March</v>
      </c>
      <c r="D136" s="42" t="str">
        <f aca="false">IF(Data!D134="","",Data!D134)</f>
        <v>Submission</v>
      </c>
      <c r="E136" s="42" t="str">
        <f aca="false">IF(Data!E134="","",Data!E134)</f>
        <v/>
      </c>
      <c r="F136" s="43" t="str">
        <f aca="false">IF(Data!F134="","",Data!F134)</f>
        <v>Sworn Statement of Manufacturer's or Importer's Volume of Sales of each particular Brand of Alcohol Products, Tobacco Products and Sweetened Beverage Products</v>
      </c>
      <c r="G136" s="43" t="str">
        <f aca="false">IF(Data!G134="","",Data!G134)</f>
        <v>Fiscal Quarter ending February 28, 2026</v>
      </c>
      <c r="H136" s="42" t="str">
        <f aca="false">IF(Data!H134="","",Data!H134)</f>
        <v>Published by BIR</v>
      </c>
      <c r="I136" s="43" t="str">
        <f aca="false">IF(Data!I134="","",Data!I134)</f>
        <v/>
      </c>
    </row>
    <row r="137" customFormat="false" ht="15" hidden="false" customHeight="false" outlineLevel="0" collapsed="false">
      <c r="A137" s="41" t="n">
        <f aca="false">IF(Data!A135="","",Data!A135)</f>
        <v>46111</v>
      </c>
      <c r="B137" s="42" t="str">
        <f aca="false">IF(Data!B135="","",Data!B135)</f>
        <v>Monday</v>
      </c>
      <c r="C137" s="42" t="str">
        <f aca="false">IF(Data!C135="","",Data!C135)</f>
        <v>March</v>
      </c>
      <c r="D137" s="42" t="str">
        <f aca="false">IF(Data!D135="","",Data!D135)</f>
        <v>Registration</v>
      </c>
      <c r="E137" s="42" t="str">
        <f aca="false">IF(Data!E135="","",Data!E135)</f>
        <v/>
      </c>
      <c r="F137" s="43" t="str">
        <f aca="false">IF(Data!F135="","",Data!F135)</f>
        <v>Computerized Books of Accounts and Other Accounting Records</v>
      </c>
      <c r="G137" s="43" t="str">
        <f aca="false">IF(Data!G135="","",Data!G135)</f>
        <v>Fiscal Year ending February 28, 2026</v>
      </c>
      <c r="H137" s="42" t="str">
        <f aca="false">IF(Data!H135="","",Data!H135)</f>
        <v>Published by BIR</v>
      </c>
      <c r="I137" s="43" t="str">
        <f aca="false">IF(Data!I135="","",Data!I135)</f>
        <v/>
      </c>
    </row>
    <row r="138" customFormat="false" ht="22.35" hidden="false" customHeight="false" outlineLevel="0" collapsed="false">
      <c r="A138" s="41" t="n">
        <f aca="false">IF(Data!A136="","",Data!A136)</f>
        <v>46111</v>
      </c>
      <c r="B138" s="42" t="str">
        <f aca="false">IF(Data!B136="","",Data!B136)</f>
        <v>Monday</v>
      </c>
      <c r="C138" s="42" t="str">
        <f aca="false">IF(Data!C136="","",Data!C136)</f>
        <v>March</v>
      </c>
      <c r="D138" s="42" t="str">
        <f aca="false">IF(Data!D136="","",Data!D136)</f>
        <v>Submission</v>
      </c>
      <c r="E138" s="42" t="str">
        <f aca="false">IF(Data!E136="","",Data!E136)</f>
        <v>1702</v>
      </c>
      <c r="F138" s="43" t="str">
        <f aca="false">IF(Data!F136="","",Data!F136)</f>
        <v>Proof of eFiled BIR Form 1702 – RT/EX/MX with Audited Financial Statements (AFS), 1709 (if applicable), and Other Attachments through Electronic Audited Financial Statements (eAFS)</v>
      </c>
      <c r="G138" s="43" t="str">
        <f aca="false">IF(Data!G136="","",Data!G136)</f>
        <v>Fiscal Year ending November 30, 2025</v>
      </c>
      <c r="H138" s="42" t="str">
        <f aca="false">IF(Data!H136="","",Data!H136)</f>
        <v>Published by BIR</v>
      </c>
      <c r="I138" s="43" t="str">
        <f aca="false">IF(Data!I136="","",Data!I136)</f>
        <v/>
      </c>
    </row>
    <row r="139" customFormat="false" ht="22.35" hidden="false" customHeight="false" outlineLevel="0" collapsed="false">
      <c r="A139" s="41" t="n">
        <f aca="false">IF(Data!A137="","",Data!A137)</f>
        <v>46111</v>
      </c>
      <c r="B139" s="42" t="str">
        <f aca="false">IF(Data!B137="","",Data!B137)</f>
        <v>Monday</v>
      </c>
      <c r="C139" s="42" t="str">
        <f aca="false">IF(Data!C137="","",Data!C137)</f>
        <v>March</v>
      </c>
      <c r="D139" s="42" t="str">
        <f aca="false">IF(Data!D137="","",Data!D137)</f>
        <v>Submission</v>
      </c>
      <c r="E139" s="42" t="str">
        <f aca="false">IF(Data!E137="","",Data!E137)</f>
        <v/>
      </c>
      <c r="F139" s="43" t="str">
        <f aca="false">IF(Data!F137="","",Data!F137)</f>
        <v>Soft Copies of Inventory List and Schedules stored and saved in DVD-R/USB properly labeled together with Notarized Sworn Declaration</v>
      </c>
      <c r="G139" s="43" t="str">
        <f aca="false">IF(Data!G137="","",Data!G137)</f>
        <v>Fiscal Year ending February 28, 2026</v>
      </c>
      <c r="H139" s="42" t="str">
        <f aca="false">IF(Data!H137="","",Data!H137)</f>
        <v>Published by BIR</v>
      </c>
      <c r="I139" s="43" t="str">
        <f aca="false">IF(Data!I137="","",Data!I137)</f>
        <v/>
      </c>
    </row>
    <row r="140" customFormat="false" ht="22.35" hidden="false" customHeight="false" outlineLevel="0" collapsed="false">
      <c r="A140" s="41" t="n">
        <f aca="false">IF(Data!A138="","",Data!A138)</f>
        <v>46111</v>
      </c>
      <c r="B140" s="42" t="str">
        <f aca="false">IF(Data!B138="","",Data!B138)</f>
        <v>Monday</v>
      </c>
      <c r="C140" s="42" t="str">
        <f aca="false">IF(Data!C138="","",Data!C138)</f>
        <v>March</v>
      </c>
      <c r="D140" s="42" t="str">
        <f aca="false">IF(Data!D138="","",Data!D138)</f>
        <v>Submission</v>
      </c>
      <c r="E140" s="42" t="str">
        <f aca="false">IF(Data!E138="","",Data!E138)</f>
        <v/>
      </c>
      <c r="F140" s="43" t="str">
        <f aca="false">IF(Data!F138="","",Data!F138)</f>
        <v>Quarterly Summary List of Sales/Purchases/Importations by a VAT Registered Taxpayers - eFPS Filers</v>
      </c>
      <c r="G140" s="43" t="str">
        <f aca="false">IF(Data!G138="","",Data!G138)</f>
        <v>Fiscal Quarter ending February 28, 2026</v>
      </c>
      <c r="H140" s="42" t="str">
        <f aca="false">IF(Data!H138="","",Data!H138)</f>
        <v>Published by BIR</v>
      </c>
      <c r="I140" s="43" t="str">
        <f aca="false">IF(Data!I138="","",Data!I138)</f>
        <v/>
      </c>
    </row>
    <row r="141" customFormat="false" ht="22.35" hidden="false" customHeight="false" outlineLevel="0" collapsed="false">
      <c r="A141" s="41" t="n">
        <f aca="false">IF(Data!A139="","",Data!A139)</f>
        <v>46113</v>
      </c>
      <c r="B141" s="42" t="str">
        <f aca="false">IF(Data!B139="","",Data!B139)</f>
        <v>Wednesday</v>
      </c>
      <c r="C141" s="42" t="str">
        <f aca="false">IF(Data!C139="","",Data!C139)</f>
        <v>April</v>
      </c>
      <c r="D141" s="42" t="str">
        <f aca="false">IF(Data!D139="","",Data!D139)</f>
        <v>Filing &amp; payment</v>
      </c>
      <c r="E141" s="42" t="str">
        <f aca="false">IF(Data!E139="","",Data!E139)</f>
        <v>1702Q</v>
      </c>
      <c r="F141" s="43" t="str">
        <f aca="false">IF(Data!F139="","",Data!F139)</f>
        <v>BIR Form 1702Q (Quarterly Income Tax Return For Corporations, Partnerships and Other Non-Individual Taxpayers) and Summary Alphalist of Withholding Taxes (SAWT)</v>
      </c>
      <c r="G141" s="43" t="str">
        <f aca="false">IF(Data!G139="","",Data!G139)</f>
        <v>Fiscal Quarter ending January 31, 2026</v>
      </c>
      <c r="H141" s="42" t="str">
        <f aca="false">IF(Data!H139="","",Data!H139)</f>
        <v>Published by BIR</v>
      </c>
      <c r="I141" s="43" t="str">
        <f aca="false">IF(Data!I139="","",Data!I139)</f>
        <v/>
      </c>
    </row>
    <row r="142" customFormat="false" ht="15" hidden="false" customHeight="false" outlineLevel="0" collapsed="false">
      <c r="A142" s="41" t="n">
        <f aca="false">IF(Data!A140="","",Data!A140)</f>
        <v>46113</v>
      </c>
      <c r="B142" s="42" t="str">
        <f aca="false">IF(Data!B140="","",Data!B140)</f>
        <v>Wednesday</v>
      </c>
      <c r="C142" s="42" t="str">
        <f aca="false">IF(Data!C140="","",Data!C140)</f>
        <v>April</v>
      </c>
      <c r="D142" s="42" t="str">
        <f aca="false">IF(Data!D140="","",Data!D140)</f>
        <v>Submission</v>
      </c>
      <c r="E142" s="42" t="str">
        <f aca="false">IF(Data!E140="","",Data!E140)</f>
        <v/>
      </c>
      <c r="F142" s="43" t="str">
        <f aca="false">IF(Data!F140="","",Data!F140)</f>
        <v>Consolidated Return of All Transactions based on the Reconciled Data of Stockbrokers</v>
      </c>
      <c r="G142" s="43" t="str">
        <f aca="false">IF(Data!G140="","",Data!G140)</f>
        <v>March 16 – 31, 2026</v>
      </c>
      <c r="H142" s="42" t="str">
        <f aca="false">IF(Data!H140="","",Data!H140)</f>
        <v>Published by BIR</v>
      </c>
      <c r="I142" s="43" t="str">
        <f aca="false">IF(Data!I140="","",Data!I140)</f>
        <v/>
      </c>
    </row>
    <row r="143" customFormat="false" ht="22.35" hidden="false" customHeight="false" outlineLevel="0" collapsed="false">
      <c r="A143" s="41" t="n">
        <f aca="false">IF(Data!A141="","",Data!A141)</f>
        <v>46113</v>
      </c>
      <c r="B143" s="42" t="str">
        <f aca="false">IF(Data!B141="","",Data!B141)</f>
        <v>Wednesday</v>
      </c>
      <c r="C143" s="42" t="str">
        <f aca="false">IF(Data!C141="","",Data!C141)</f>
        <v>April</v>
      </c>
      <c r="D143" s="42" t="str">
        <f aca="false">IF(Data!D141="","",Data!D141)</f>
        <v>Submission</v>
      </c>
      <c r="E143" s="42" t="str">
        <f aca="false">IF(Data!E141="","",Data!E141)</f>
        <v/>
      </c>
      <c r="F143" s="43" t="str">
        <f aca="false">IF(Data!F141="","",Data!F141)</f>
        <v>Engagement Letters and Renewals or Subsequent Agreements for Financial Audit by Independent CPAs</v>
      </c>
      <c r="G143" s="43" t="str">
        <f aca="false">IF(Data!G141="","",Data!G141)</f>
        <v>Fiscal Year beginning June 1, 2026</v>
      </c>
      <c r="H143" s="42" t="str">
        <f aca="false">IF(Data!H141="","",Data!H141)</f>
        <v>Published by BIR</v>
      </c>
      <c r="I143" s="43" t="str">
        <f aca="false">IF(Data!I141="","",Data!I141)</f>
        <v/>
      </c>
    </row>
    <row r="144" customFormat="false" ht="15" hidden="false" customHeight="false" outlineLevel="0" collapsed="false">
      <c r="A144" s="41" t="n">
        <f aca="false">IF(Data!A142="","",Data!A142)</f>
        <v>46117</v>
      </c>
      <c r="B144" s="42" t="str">
        <f aca="false">IF(Data!B142="","",Data!B142)</f>
        <v>Sunday</v>
      </c>
      <c r="C144" s="42" t="str">
        <f aca="false">IF(Data!C142="","",Data!C142)</f>
        <v>April</v>
      </c>
      <c r="D144" s="42" t="str">
        <f aca="false">IF(Data!D142="","",Data!D142)</f>
        <v>Filing &amp; payment</v>
      </c>
      <c r="E144" s="42" t="str">
        <f aca="false">IF(Data!E142="","",Data!E142)</f>
        <v>2000</v>
      </c>
      <c r="F144" s="43" t="str">
        <f aca="false">IF(Data!F142="","",Data!F142)</f>
        <v>BIR Form 2000 (Monthly Documentary Stamp Tax Declaration/Return)</v>
      </c>
      <c r="G144" s="43" t="str">
        <f aca="false">IF(Data!G142="","",Data!G142)</f>
        <v>Month of March 2026</v>
      </c>
      <c r="H144" s="42" t="str">
        <f aca="false">IF(Data!H142="","",Data!H142)</f>
        <v>Published by BIR</v>
      </c>
      <c r="I144" s="43" t="str">
        <f aca="false">IF(Data!I142="","",Data!I142)</f>
        <v/>
      </c>
    </row>
    <row r="145" customFormat="false" ht="15" hidden="false" customHeight="false" outlineLevel="0" collapsed="false">
      <c r="A145" s="41" t="n">
        <f aca="false">IF(Data!A143="","",Data!A143)</f>
        <v>46117</v>
      </c>
      <c r="B145" s="42" t="str">
        <f aca="false">IF(Data!B143="","",Data!B143)</f>
        <v>Sunday</v>
      </c>
      <c r="C145" s="42" t="str">
        <f aca="false">IF(Data!C143="","",Data!C143)</f>
        <v>April</v>
      </c>
      <c r="D145" s="42" t="str">
        <f aca="false">IF(Data!D143="","",Data!D143)</f>
        <v>Filing &amp; payment</v>
      </c>
      <c r="E145" s="42" t="str">
        <f aca="false">IF(Data!E143="","",Data!E143)</f>
        <v>2000-OT</v>
      </c>
      <c r="F145" s="43" t="str">
        <f aca="false">IF(Data!F143="","",Data!F143)</f>
        <v>BIR Form 2000-OT (Documentary Stamp Tax Declaration/Return One-Time Transactions)</v>
      </c>
      <c r="G145" s="43" t="str">
        <f aca="false">IF(Data!G143="","",Data!G143)</f>
        <v>Month of March 2026</v>
      </c>
      <c r="H145" s="42" t="str">
        <f aca="false">IF(Data!H143="","",Data!H143)</f>
        <v>Published by BIR</v>
      </c>
      <c r="I145" s="43" t="str">
        <f aca="false">IF(Data!I143="","",Data!I143)</f>
        <v/>
      </c>
    </row>
    <row r="146" customFormat="false" ht="22.35" hidden="false" customHeight="false" outlineLevel="0" collapsed="false">
      <c r="A146" s="41" t="n">
        <f aca="false">IF(Data!A144="","",Data!A144)</f>
        <v>46117</v>
      </c>
      <c r="B146" s="42" t="str">
        <f aca="false">IF(Data!B144="","",Data!B144)</f>
        <v>Sunday</v>
      </c>
      <c r="C146" s="42" t="str">
        <f aca="false">IF(Data!C144="","",Data!C144)</f>
        <v>April</v>
      </c>
      <c r="D146" s="42" t="str">
        <f aca="false">IF(Data!D144="","",Data!D144)</f>
        <v>Submission</v>
      </c>
      <c r="E146" s="42" t="str">
        <f aca="false">IF(Data!E144="","",Data!E144)</f>
        <v/>
      </c>
      <c r="F146" s="43" t="str">
        <f aca="false">IF(Data!F144="","",Data!F144)</f>
        <v>Summary Report of Certification issued by the President of the National Home Mortgage Finance Corporation (NHMFC)</v>
      </c>
      <c r="G146" s="43" t="str">
        <f aca="false">IF(Data!G144="","",Data!G144)</f>
        <v>Month of March 2026</v>
      </c>
      <c r="H146" s="42" t="str">
        <f aca="false">IF(Data!H144="","",Data!H144)</f>
        <v>Published by BIR</v>
      </c>
      <c r="I146" s="43" t="str">
        <f aca="false">IF(Data!I144="","",Data!I144)</f>
        <v/>
      </c>
    </row>
    <row r="147" customFormat="false" ht="43.25" hidden="false" customHeight="false" outlineLevel="0" collapsed="false">
      <c r="A147" s="41" t="n">
        <f aca="false">IF(Data!A145="","",Data!A145)</f>
        <v>46120</v>
      </c>
      <c r="B147" s="42" t="str">
        <f aca="false">IF(Data!B145="","",Data!B145)</f>
        <v>Wednesday</v>
      </c>
      <c r="C147" s="42" t="str">
        <f aca="false">IF(Data!C145="","",Data!C145)</f>
        <v>April</v>
      </c>
      <c r="D147" s="42" t="str">
        <f aca="false">IF(Data!D145="","",Data!D145)</f>
        <v>Submission</v>
      </c>
      <c r="E147" s="42" t="str">
        <f aca="false">IF(Data!E145="","",Data!E145)</f>
        <v/>
      </c>
      <c r="F147" s="43" t="str">
        <f aca="false">IF(Data!F145="","",Data!F145)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147" s="43" t="str">
        <f aca="false">IF(Data!G145="","",Data!G145)</f>
        <v>Month of March 2026</v>
      </c>
      <c r="H147" s="42" t="str">
        <f aca="false">IF(Data!H145="","",Data!H145)</f>
        <v>Published by BIR</v>
      </c>
      <c r="I147" s="43" t="str">
        <f aca="false">IF(Data!I145="","",Data!I145)</f>
        <v/>
      </c>
    </row>
    <row r="148" customFormat="false" ht="22.35" hidden="false" customHeight="false" outlineLevel="0" collapsed="false">
      <c r="A148" s="41" t="n">
        <f aca="false">IF(Data!A146="","",Data!A146)</f>
        <v>46120</v>
      </c>
      <c r="B148" s="42" t="str">
        <f aca="false">IF(Data!B146="","",Data!B146)</f>
        <v>Wednesday</v>
      </c>
      <c r="C148" s="42" t="str">
        <f aca="false">IF(Data!C146="","",Data!C146)</f>
        <v>April</v>
      </c>
      <c r="D148" s="42" t="str">
        <f aca="false">IF(Data!D146="","",Data!D146)</f>
        <v>Submission</v>
      </c>
      <c r="E148" s="42" t="str">
        <f aca="false">IF(Data!E146="","",Data!E146)</f>
        <v/>
      </c>
      <c r="F148" s="43" t="str">
        <f aca="false">IF(Data!F146="","",Data!F146)</f>
        <v>Monthly e-Sales Report for All Taxpayers using CRM/POS and/or Other Similar Business Machines whose last digit of 9-digit TIN is Even Number</v>
      </c>
      <c r="G148" s="43" t="str">
        <f aca="false">IF(Data!G146="","",Data!G146)</f>
        <v>Month of March 2026</v>
      </c>
      <c r="H148" s="42" t="str">
        <f aca="false">IF(Data!H146="","",Data!H146)</f>
        <v>Published by BIR</v>
      </c>
      <c r="I148" s="43" t="str">
        <f aca="false">IF(Data!I146="","",Data!I146)</f>
        <v/>
      </c>
    </row>
    <row r="149" customFormat="false" ht="32.8" hidden="false" customHeight="false" outlineLevel="0" collapsed="false">
      <c r="A149" s="41" t="n">
        <f aca="false">IF(Data!A147="","",Data!A147)</f>
        <v>46122</v>
      </c>
      <c r="B149" s="42" t="str">
        <f aca="false">IF(Data!B147="","",Data!B147)</f>
        <v>Friday</v>
      </c>
      <c r="C149" s="42" t="str">
        <f aca="false">IF(Data!C147="","",Data!C147)</f>
        <v>April</v>
      </c>
      <c r="D149" s="42" t="str">
        <f aca="false">IF(Data!D147="","",Data!D147)</f>
        <v>Filing &amp; payment</v>
      </c>
      <c r="E149" s="42" t="str">
        <f aca="false">IF(Data!E147="","",Data!E147)</f>
        <v>1600-VT, 1600-PT</v>
      </c>
      <c r="F149" s="43" t="str">
        <f aca="false">IF(Data!F147="","",Data!F147)</f>
        <v>BIR Form 1600-VT (Monthly Remittance Return of Value-Added Tax) and or 1600-PT (Other Percentage Taxes Withheld) and Monthly Alphalist of Payees (MAP) – eFPS &amp; Non-eFPS Filers</v>
      </c>
      <c r="G149" s="43" t="str">
        <f aca="false">IF(Data!G147="","",Data!G147)</f>
        <v>Month of March 2026</v>
      </c>
      <c r="H149" s="42" t="str">
        <f aca="false">IF(Data!H147="","",Data!H147)</f>
        <v>Published by BIR</v>
      </c>
      <c r="I149" s="43" t="str">
        <f aca="false">IF(Data!I147="","",Data!I147)</f>
        <v/>
      </c>
    </row>
    <row r="150" customFormat="false" ht="22.35" hidden="false" customHeight="false" outlineLevel="0" collapsed="false">
      <c r="A150" s="41" t="n">
        <f aca="false">IF(Data!A148="","",Data!A148)</f>
        <v>46122</v>
      </c>
      <c r="B150" s="42" t="str">
        <f aca="false">IF(Data!B148="","",Data!B148)</f>
        <v>Friday</v>
      </c>
      <c r="C150" s="42" t="str">
        <f aca="false">IF(Data!C148="","",Data!C148)</f>
        <v>April</v>
      </c>
      <c r="D150" s="42" t="str">
        <f aca="false">IF(Data!D148="","",Data!D148)</f>
        <v>Filing &amp; payment</v>
      </c>
      <c r="E150" s="42" t="str">
        <f aca="false">IF(Data!E148="","",Data!E148)</f>
        <v>1601-C</v>
      </c>
      <c r="F150" s="43" t="str">
        <f aca="false">IF(Data!F148="","",Data!F148)</f>
        <v>BIR Form 1601-C (Monthly Remittance Return of Income Taxes Withheld on Compensation) - Non-eFPS Filers</v>
      </c>
      <c r="G150" s="43" t="str">
        <f aca="false">IF(Data!G148="","",Data!G148)</f>
        <v>Month of March 2026</v>
      </c>
      <c r="H150" s="42" t="str">
        <f aca="false">IF(Data!H148="","",Data!H148)</f>
        <v>Published by BIR</v>
      </c>
      <c r="I150" s="43" t="str">
        <f aca="false">IF(Data!I148="","",Data!I148)</f>
        <v/>
      </c>
    </row>
    <row r="151" customFormat="false" ht="22.35" hidden="false" customHeight="false" outlineLevel="0" collapsed="false">
      <c r="A151" s="41" t="n">
        <f aca="false">IF(Data!A149="","",Data!A149)</f>
        <v>46122</v>
      </c>
      <c r="B151" s="42" t="str">
        <f aca="false">IF(Data!B149="","",Data!B149)</f>
        <v>Friday</v>
      </c>
      <c r="C151" s="42" t="str">
        <f aca="false">IF(Data!C149="","",Data!C149)</f>
        <v>April</v>
      </c>
      <c r="D151" s="42" t="str">
        <f aca="false">IF(Data!D149="","",Data!D149)</f>
        <v>Filing &amp; payment</v>
      </c>
      <c r="E151" s="42" t="str">
        <f aca="false">IF(Data!E149="","",Data!E149)</f>
        <v>1606</v>
      </c>
      <c r="F151" s="43" t="str">
        <f aca="false">IF(Data!F149="","",Data!F149)</f>
        <v>BIR Form 1606 – (Withholding Tax Remittance Return for Onerous Transfer of Real Property Other Than Capital Asset Including Taxable and Exempt)</v>
      </c>
      <c r="G151" s="43" t="str">
        <f aca="false">IF(Data!G149="","",Data!G149)</f>
        <v>Month of March 2026</v>
      </c>
      <c r="H151" s="42" t="str">
        <f aca="false">IF(Data!H149="","",Data!H149)</f>
        <v>Published by BIR</v>
      </c>
      <c r="I151" s="43" t="str">
        <f aca="false">IF(Data!I149="","",Data!I149)</f>
        <v/>
      </c>
    </row>
    <row r="152" customFormat="false" ht="22.35" hidden="false" customHeight="false" outlineLevel="0" collapsed="false">
      <c r="A152" s="41" t="n">
        <f aca="false">IF(Data!A150="","",Data!A150)</f>
        <v>46122</v>
      </c>
      <c r="B152" s="42" t="str">
        <f aca="false">IF(Data!B150="","",Data!B150)</f>
        <v>Friday</v>
      </c>
      <c r="C152" s="42" t="str">
        <f aca="false">IF(Data!C150="","",Data!C150)</f>
        <v>April</v>
      </c>
      <c r="D152" s="42" t="str">
        <f aca="false">IF(Data!D150="","",Data!D150)</f>
        <v>Filing &amp; payment</v>
      </c>
      <c r="E152" s="42" t="str">
        <f aca="false">IF(Data!E150="","",Data!E150)</f>
        <v>2200-C</v>
      </c>
      <c r="F152" s="43" t="str">
        <f aca="false">IF(Data!F150="","",Data!F150)</f>
        <v>BIR Form 2200-C (Excise Tax Return for Cosmetic Procedures) with Monthly Summary of Cosmetic Procedures Performed</v>
      </c>
      <c r="G152" s="43" t="str">
        <f aca="false">IF(Data!G150="","",Data!G150)</f>
        <v>Month of March 2026</v>
      </c>
      <c r="H152" s="42" t="str">
        <f aca="false">IF(Data!H150="","",Data!H150)</f>
        <v>Published by BIR</v>
      </c>
      <c r="I152" s="43" t="str">
        <f aca="false">IF(Data!I150="","",Data!I150)</f>
        <v/>
      </c>
    </row>
    <row r="153" customFormat="false" ht="32.8" hidden="false" customHeight="false" outlineLevel="0" collapsed="false">
      <c r="A153" s="41" t="n">
        <f aca="false">IF(Data!A151="","",Data!A151)</f>
        <v>46122</v>
      </c>
      <c r="B153" s="42" t="str">
        <f aca="false">IF(Data!B151="","",Data!B151)</f>
        <v>Friday</v>
      </c>
      <c r="C153" s="42" t="str">
        <f aca="false">IF(Data!C151="","",Data!C151)</f>
        <v>April</v>
      </c>
      <c r="D153" s="42" t="str">
        <f aca="false">IF(Data!D151="","",Data!D151)</f>
        <v>Filing &amp; payment</v>
      </c>
      <c r="E153" s="42" t="str">
        <f aca="false">IF(Data!E151="","",Data!E151)</f>
        <v>1600-VT, 1600-PT, 1601-C</v>
      </c>
      <c r="F153" s="43" t="str">
        <f aca="false">IF(Data!F151="","",Data!F151)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153" s="43" t="str">
        <f aca="false">IF(Data!G151="","",Data!G151)</f>
        <v>Month of March 2026</v>
      </c>
      <c r="H153" s="42" t="str">
        <f aca="false">IF(Data!H151="","",Data!H151)</f>
        <v>Published by BIR</v>
      </c>
      <c r="I153" s="43" t="str">
        <f aca="false">IF(Data!I151="","",Data!I151)</f>
        <v/>
      </c>
    </row>
    <row r="154" customFormat="false" ht="22.35" hidden="false" customHeight="false" outlineLevel="0" collapsed="false">
      <c r="A154" s="41" t="n">
        <f aca="false">IF(Data!A152="","",Data!A152)</f>
        <v>46122</v>
      </c>
      <c r="B154" s="42" t="str">
        <f aca="false">IF(Data!B152="","",Data!B152)</f>
        <v>Friday</v>
      </c>
      <c r="C154" s="42" t="str">
        <f aca="false">IF(Data!C152="","",Data!C152)</f>
        <v>April</v>
      </c>
      <c r="D154" s="42" t="str">
        <f aca="false">IF(Data!D152="","",Data!D152)</f>
        <v>Filing &amp; payment</v>
      </c>
      <c r="E154" s="42" t="str">
        <f aca="false">IF(Data!E152="","",Data!E152)</f>
        <v>2200-M</v>
      </c>
      <c r="F154" s="43" t="str">
        <f aca="false">IF(Data!F152="","",Data!F152)</f>
        <v>BIR Form 2200-M Excise Tax Return for the Amount of Excise Taxes Collected from Payment Made to Sellers of Metallic Minerals</v>
      </c>
      <c r="G154" s="43" t="str">
        <f aca="false">IF(Data!G152="","",Data!G152)</f>
        <v>Month of March 2026</v>
      </c>
      <c r="H154" s="42" t="str">
        <f aca="false">IF(Data!H152="","",Data!H152)</f>
        <v>Published by BIR</v>
      </c>
      <c r="I154" s="43" t="str">
        <f aca="false">IF(Data!I152="","",Data!I152)</f>
        <v/>
      </c>
    </row>
    <row r="155" customFormat="false" ht="22.35" hidden="false" customHeight="false" outlineLevel="0" collapsed="false">
      <c r="A155" s="41" t="n">
        <f aca="false">IF(Data!A153="","",Data!A153)</f>
        <v>46122</v>
      </c>
      <c r="B155" s="42" t="str">
        <f aca="false">IF(Data!B153="","",Data!B153)</f>
        <v>Friday</v>
      </c>
      <c r="C155" s="42" t="str">
        <f aca="false">IF(Data!C153="","",Data!C153)</f>
        <v>April</v>
      </c>
      <c r="D155" s="42" t="str">
        <f aca="false">IF(Data!D153="","",Data!D153)</f>
        <v>Submission</v>
      </c>
      <c r="E155" s="42" t="str">
        <f aca="false">IF(Data!E153="","",Data!E153)</f>
        <v/>
      </c>
      <c r="F155" s="43" t="str">
        <f aca="false">IF(Data!F153="","",Data!F153)</f>
        <v>Information Return on Releases of Refined Sugar by the Proprietor or Operator of a Sugar Refinery or Mill</v>
      </c>
      <c r="G155" s="43" t="str">
        <f aca="false">IF(Data!G153="","",Data!G153)</f>
        <v>Month of March 2026</v>
      </c>
      <c r="H155" s="42" t="str">
        <f aca="false">IF(Data!H153="","",Data!H153)</f>
        <v>Published by BIR</v>
      </c>
      <c r="I155" s="43" t="str">
        <f aca="false">IF(Data!I153="","",Data!I153)</f>
        <v/>
      </c>
    </row>
    <row r="156" customFormat="false" ht="22.35" hidden="false" customHeight="false" outlineLevel="0" collapsed="false">
      <c r="A156" s="41" t="n">
        <f aca="false">IF(Data!A154="","",Data!A154)</f>
        <v>46122</v>
      </c>
      <c r="B156" s="42" t="str">
        <f aca="false">IF(Data!B154="","",Data!B154)</f>
        <v>Friday</v>
      </c>
      <c r="C156" s="42" t="str">
        <f aca="false">IF(Data!C154="","",Data!C154)</f>
        <v>April</v>
      </c>
      <c r="D156" s="42" t="str">
        <f aca="false">IF(Data!D154="","",Data!D154)</f>
        <v>Submission</v>
      </c>
      <c r="E156" s="42" t="str">
        <f aca="false">IF(Data!E154="","",Data!E154)</f>
        <v/>
      </c>
      <c r="F156" s="43" t="str">
        <f aca="false">IF(Data!F154="","",Data!F154)</f>
        <v>List of Buyers of Sugar Together with a Copy of Certificate of Advance Payment of VAT made by each buyer appearing in the List by a Sugar Cooperative</v>
      </c>
      <c r="G156" s="43" t="str">
        <f aca="false">IF(Data!G154="","",Data!G154)</f>
        <v>Month of March 2026</v>
      </c>
      <c r="H156" s="42" t="str">
        <f aca="false">IF(Data!H154="","",Data!H154)</f>
        <v>Published by BIR</v>
      </c>
      <c r="I156" s="43" t="str">
        <f aca="false">IF(Data!I154="","",Data!I154)</f>
        <v/>
      </c>
    </row>
    <row r="157" customFormat="false" ht="22.35" hidden="false" customHeight="false" outlineLevel="0" collapsed="false">
      <c r="A157" s="41" t="n">
        <f aca="false">IF(Data!A155="","",Data!A155)</f>
        <v>46122</v>
      </c>
      <c r="B157" s="42" t="str">
        <f aca="false">IF(Data!B155="","",Data!B155)</f>
        <v>Friday</v>
      </c>
      <c r="C157" s="42" t="str">
        <f aca="false">IF(Data!C155="","",Data!C155)</f>
        <v>April</v>
      </c>
      <c r="D157" s="42" t="str">
        <f aca="false">IF(Data!D155="","",Data!D155)</f>
        <v>Submission</v>
      </c>
      <c r="E157" s="42" t="str">
        <f aca="false">IF(Data!E155="","",Data!E155)</f>
        <v/>
      </c>
      <c r="F157" s="43" t="str">
        <f aca="false">IF(Data!F155="","",Data!F155)</f>
        <v>Monthly e-Sales Report for All Taxpayers using CRM/POS and/or Other Similar Business Machines whose last digit of 9-digit TIN is Odd Number</v>
      </c>
      <c r="G157" s="43" t="str">
        <f aca="false">IF(Data!G155="","",Data!G155)</f>
        <v>Month of March 2026</v>
      </c>
      <c r="H157" s="42" t="str">
        <f aca="false">IF(Data!H155="","",Data!H155)</f>
        <v>Published by BIR</v>
      </c>
      <c r="I157" s="43" t="str">
        <f aca="false">IF(Data!I155="","",Data!I155)</f>
        <v/>
      </c>
    </row>
    <row r="158" customFormat="false" ht="22.35" hidden="false" customHeight="false" outlineLevel="0" collapsed="false">
      <c r="A158" s="41" t="n">
        <f aca="false">IF(Data!A156="","",Data!A156)</f>
        <v>46123</v>
      </c>
      <c r="B158" s="42" t="str">
        <f aca="false">IF(Data!B156="","",Data!B156)</f>
        <v>Saturday</v>
      </c>
      <c r="C158" s="42" t="str">
        <f aca="false">IF(Data!C156="","",Data!C156)</f>
        <v>April</v>
      </c>
      <c r="D158" s="42" t="str">
        <f aca="false">IF(Data!D156="","",Data!D156)</f>
        <v>Filing</v>
      </c>
      <c r="E158" s="42" t="str">
        <f aca="false">IF(Data!E156="","",Data!E156)</f>
        <v>1601-C</v>
      </c>
      <c r="F158" s="43" t="str">
        <f aca="false">IF(Data!F156="","",Data!F156)</f>
        <v>BIR Form 1601-C (Monthly Remittance Return of Income Taxes Withheld on Compensation) – eFPS Filers under Group E</v>
      </c>
      <c r="G158" s="43" t="str">
        <f aca="false">IF(Data!G156="","",Data!G156)</f>
        <v>Month of March 2026</v>
      </c>
      <c r="H158" s="42" t="str">
        <f aca="false">IF(Data!H156="","",Data!H156)</f>
        <v>Published by BIR</v>
      </c>
      <c r="I158" s="43" t="str">
        <f aca="false">IF(Data!I156="","",Data!I156)</f>
        <v/>
      </c>
    </row>
    <row r="159" customFormat="false" ht="22.35" hidden="false" customHeight="false" outlineLevel="0" collapsed="false">
      <c r="A159" s="41" t="n">
        <f aca="false">IF(Data!A157="","",Data!A157)</f>
        <v>46124</v>
      </c>
      <c r="B159" s="42" t="str">
        <f aca="false">IF(Data!B157="","",Data!B157)</f>
        <v>Sunday</v>
      </c>
      <c r="C159" s="42" t="str">
        <f aca="false">IF(Data!C157="","",Data!C157)</f>
        <v>April</v>
      </c>
      <c r="D159" s="42" t="str">
        <f aca="false">IF(Data!D157="","",Data!D157)</f>
        <v>Filing</v>
      </c>
      <c r="E159" s="42" t="str">
        <f aca="false">IF(Data!E157="","",Data!E157)</f>
        <v>1601-C</v>
      </c>
      <c r="F159" s="43" t="str">
        <f aca="false">IF(Data!F157="","",Data!F157)</f>
        <v>BIR Form 1601-C (Monthly Remittance Return of Income Taxes Withheld on Compensation) – eFPS Filers under Group D</v>
      </c>
      <c r="G159" s="43" t="str">
        <f aca="false">IF(Data!G157="","",Data!G157)</f>
        <v>Month of March 2026</v>
      </c>
      <c r="H159" s="42" t="str">
        <f aca="false">IF(Data!H157="","",Data!H157)</f>
        <v>Published by BIR</v>
      </c>
      <c r="I159" s="43" t="str">
        <f aca="false">IF(Data!I157="","",Data!I157)</f>
        <v/>
      </c>
    </row>
    <row r="160" customFormat="false" ht="22.35" hidden="false" customHeight="false" outlineLevel="0" collapsed="false">
      <c r="A160" s="41" t="n">
        <f aca="false">IF(Data!A158="","",Data!A158)</f>
        <v>46125</v>
      </c>
      <c r="B160" s="42" t="str">
        <f aca="false">IF(Data!B158="","",Data!B158)</f>
        <v>Monday</v>
      </c>
      <c r="C160" s="42" t="str">
        <f aca="false">IF(Data!C158="","",Data!C158)</f>
        <v>April</v>
      </c>
      <c r="D160" s="42" t="str">
        <f aca="false">IF(Data!D158="","",Data!D158)</f>
        <v>Filing</v>
      </c>
      <c r="E160" s="42" t="str">
        <f aca="false">IF(Data!E158="","",Data!E158)</f>
        <v>1601-C</v>
      </c>
      <c r="F160" s="43" t="str">
        <f aca="false">IF(Data!F158="","",Data!F158)</f>
        <v>BIR Form 1601-C (Monthly Remittance Return of Income Taxes Withheld on Compensation) – eFPS Filers under Group C</v>
      </c>
      <c r="G160" s="43" t="str">
        <f aca="false">IF(Data!G158="","",Data!G158)</f>
        <v>Month of March 2026</v>
      </c>
      <c r="H160" s="42" t="str">
        <f aca="false">IF(Data!H158="","",Data!H158)</f>
        <v>Published by BIR</v>
      </c>
      <c r="I160" s="43" t="str">
        <f aca="false">IF(Data!I158="","",Data!I158)</f>
        <v/>
      </c>
    </row>
    <row r="161" customFormat="false" ht="22.35" hidden="false" customHeight="false" outlineLevel="0" collapsed="false">
      <c r="A161" s="41" t="n">
        <f aca="false">IF(Data!A159="","",Data!A159)</f>
        <v>46126</v>
      </c>
      <c r="B161" s="42" t="str">
        <f aca="false">IF(Data!B159="","",Data!B159)</f>
        <v>Tuesday</v>
      </c>
      <c r="C161" s="42" t="str">
        <f aca="false">IF(Data!C159="","",Data!C159)</f>
        <v>April</v>
      </c>
      <c r="D161" s="42" t="str">
        <f aca="false">IF(Data!D159="","",Data!D159)</f>
        <v>Filing</v>
      </c>
      <c r="E161" s="42" t="str">
        <f aca="false">IF(Data!E159="","",Data!E159)</f>
        <v>1601-C</v>
      </c>
      <c r="F161" s="43" t="str">
        <f aca="false">IF(Data!F159="","",Data!F159)</f>
        <v>BIR Form 1601-C (Monthly Remittance Return of Income Taxes Withheld on Compensation) – eFPS Filers under Group B</v>
      </c>
      <c r="G161" s="43" t="str">
        <f aca="false">IF(Data!G159="","",Data!G159)</f>
        <v>Month of March 2026</v>
      </c>
      <c r="H161" s="42" t="str">
        <f aca="false">IF(Data!H159="","",Data!H159)</f>
        <v>Published by BIR</v>
      </c>
      <c r="I161" s="43" t="str">
        <f aca="false">IF(Data!I159="","",Data!I159)</f>
        <v/>
      </c>
    </row>
    <row r="162" customFormat="false" ht="22.35" hidden="false" customHeight="false" outlineLevel="0" collapsed="false">
      <c r="A162" s="41" t="n">
        <f aca="false">IF(Data!A160="","",Data!A160)</f>
        <v>46127</v>
      </c>
      <c r="B162" s="42" t="str">
        <f aca="false">IF(Data!B160="","",Data!B160)</f>
        <v>Wednesday</v>
      </c>
      <c r="C162" s="42" t="str">
        <f aca="false">IF(Data!C160="","",Data!C160)</f>
        <v>April</v>
      </c>
      <c r="D162" s="42" t="str">
        <f aca="false">IF(Data!D160="","",Data!D160)</f>
        <v>Filing &amp; payment</v>
      </c>
      <c r="E162" s="42" t="str">
        <f aca="false">IF(Data!E160="","",Data!E160)</f>
        <v>1702, 1702-EX, 1702-MX</v>
      </c>
      <c r="F162" s="43" t="str">
        <f aca="false">IF(Data!F160="","",Data!F160)</f>
        <v>BIR Form 1702 – RT/1702-EX/1702-MX</v>
      </c>
      <c r="G162" s="43" t="str">
        <f aca="false">IF(Data!G160="","",Data!G160)</f>
        <v>Calendar Year ending December 31, 2025</v>
      </c>
      <c r="H162" s="42" t="str">
        <f aca="false">IF(Data!H160="","",Data!H160)</f>
        <v>Published by BIR</v>
      </c>
      <c r="I162" s="43" t="str">
        <f aca="false">IF(Data!I160="","",Data!I160)</f>
        <v/>
      </c>
    </row>
    <row r="163" customFormat="false" ht="22.35" hidden="false" customHeight="false" outlineLevel="0" collapsed="false">
      <c r="A163" s="41" t="n">
        <f aca="false">IF(Data!A161="","",Data!A161)</f>
        <v>46127</v>
      </c>
      <c r="B163" s="42" t="str">
        <f aca="false">IF(Data!B161="","",Data!B161)</f>
        <v>Wednesday</v>
      </c>
      <c r="C163" s="42" t="str">
        <f aca="false">IF(Data!C161="","",Data!C161)</f>
        <v>April</v>
      </c>
      <c r="D163" s="42" t="str">
        <f aca="false">IF(Data!D161="","",Data!D161)</f>
        <v>Filing &amp; payment</v>
      </c>
      <c r="E163" s="42" t="str">
        <f aca="false">IF(Data!E161="","",Data!E161)</f>
        <v>1707-A</v>
      </c>
      <c r="F163" s="43" t="str">
        <f aca="false">IF(Data!F161="","",Data!F161)</f>
        <v>BIR Form 1707-A (Annual Capital Gains Tax Return For Onerous Transfer of Shares of Stock Not Traded Through the Local Stock Exchange) – by Individual &amp; Corporate Taxpayers</v>
      </c>
      <c r="G163" s="43" t="str">
        <f aca="false">IF(Data!G161="","",Data!G161)</f>
        <v>Calendar Year ending December 31, 2025</v>
      </c>
      <c r="H163" s="42" t="str">
        <f aca="false">IF(Data!H161="","",Data!H161)</f>
        <v>Published by BIR</v>
      </c>
      <c r="I163" s="43" t="str">
        <f aca="false">IF(Data!I161="","",Data!I161)</f>
        <v/>
      </c>
    </row>
    <row r="164" customFormat="false" ht="15" hidden="false" customHeight="false" outlineLevel="0" collapsed="false">
      <c r="A164" s="41" t="n">
        <f aca="false">IF(Data!A162="","",Data!A162)</f>
        <v>46127</v>
      </c>
      <c r="B164" s="42" t="str">
        <f aca="false">IF(Data!B162="","",Data!B162)</f>
        <v>Wednesday</v>
      </c>
      <c r="C164" s="42" t="str">
        <f aca="false">IF(Data!C162="","",Data!C162)</f>
        <v>April</v>
      </c>
      <c r="D164" s="42" t="str">
        <f aca="false">IF(Data!D162="","",Data!D162)</f>
        <v>Filing &amp; payment</v>
      </c>
      <c r="E164" s="42" t="str">
        <f aca="false">IF(Data!E162="","",Data!E162)</f>
        <v>2200-M</v>
      </c>
      <c r="F164" s="43" t="str">
        <f aca="false">IF(Data!F162="","",Data!F162)</f>
        <v>BIR Form 2200-M (Excise Tax Return for Mineral Products)</v>
      </c>
      <c r="G164" s="43" t="str">
        <f aca="false">IF(Data!G162="","",Data!G162)</f>
        <v>For the Quarter ending March 31, 2026</v>
      </c>
      <c r="H164" s="42" t="str">
        <f aca="false">IF(Data!H162="","",Data!H162)</f>
        <v>Published by BIR</v>
      </c>
      <c r="I164" s="43" t="str">
        <f aca="false">IF(Data!I162="","",Data!I162)</f>
        <v/>
      </c>
    </row>
    <row r="165" customFormat="false" ht="15" hidden="false" customHeight="false" outlineLevel="0" collapsed="false">
      <c r="A165" s="41" t="n">
        <f aca="false">IF(Data!A163="","",Data!A163)</f>
        <v>46127</v>
      </c>
      <c r="B165" s="42" t="str">
        <f aca="false">IF(Data!B163="","",Data!B163)</f>
        <v>Wednesday</v>
      </c>
      <c r="C165" s="42" t="str">
        <f aca="false">IF(Data!C163="","",Data!C163)</f>
        <v>April</v>
      </c>
      <c r="D165" s="42" t="str">
        <f aca="false">IF(Data!D163="","",Data!D163)</f>
        <v>Filing &amp; payment</v>
      </c>
      <c r="E165" s="42" t="str">
        <f aca="false">IF(Data!E163="","",Data!E163)</f>
        <v>1700, 1701, 1701-MS, 1701A</v>
      </c>
      <c r="F165" s="43" t="str">
        <f aca="false">IF(Data!F163="","",Data!F163)</f>
        <v>BIR Forms 1700, 1701, 1701-MS &amp; 1701A - Calendar Year ending December 31, 2025</v>
      </c>
      <c r="G165" s="43" t="str">
        <f aca="false">IF(Data!G163="","",Data!G163)</f>
        <v/>
      </c>
      <c r="H165" s="42" t="str">
        <f aca="false">IF(Data!H163="","",Data!H163)</f>
        <v>Published by BIR</v>
      </c>
      <c r="I165" s="43" t="str">
        <f aca="false">IF(Data!I163="","",Data!I163)</f>
        <v/>
      </c>
    </row>
    <row r="166" customFormat="false" ht="22.35" hidden="false" customHeight="false" outlineLevel="0" collapsed="false">
      <c r="A166" s="41" t="n">
        <f aca="false">IF(Data!A164="","",Data!A164)</f>
        <v>46127</v>
      </c>
      <c r="B166" s="42" t="str">
        <f aca="false">IF(Data!B164="","",Data!B164)</f>
        <v>Wednesday</v>
      </c>
      <c r="C166" s="42" t="str">
        <f aca="false">IF(Data!C164="","",Data!C164)</f>
        <v>April</v>
      </c>
      <c r="D166" s="42" t="str">
        <f aca="false">IF(Data!D164="","",Data!D164)</f>
        <v>Filing &amp; payment</v>
      </c>
      <c r="E166" s="42" t="str">
        <f aca="false">IF(Data!E164="","",Data!E164)</f>
        <v>1601-C</v>
      </c>
      <c r="F166" s="43" t="str">
        <f aca="false">IF(Data!F164="","",Data!F164)</f>
        <v>BIR Form 1601-C (Monthly Remittance Return of Income Taxes Withheld on Compensation) - eFPS Filers under Group A</v>
      </c>
      <c r="G166" s="43" t="str">
        <f aca="false">IF(Data!G164="","",Data!G164)</f>
        <v>Month of March 2026</v>
      </c>
      <c r="H166" s="42" t="str">
        <f aca="false">IF(Data!H164="","",Data!H164)</f>
        <v>Published by BIR</v>
      </c>
      <c r="I166" s="43" t="str">
        <f aca="false">IF(Data!I164="","",Data!I164)</f>
        <v/>
      </c>
    </row>
    <row r="167" customFormat="false" ht="22.35" hidden="false" customHeight="false" outlineLevel="0" collapsed="false">
      <c r="A167" s="41" t="n">
        <f aca="false">IF(Data!A165="","",Data!A165)</f>
        <v>46127</v>
      </c>
      <c r="B167" s="42" t="str">
        <f aca="false">IF(Data!B165="","",Data!B165)</f>
        <v>Wednesday</v>
      </c>
      <c r="C167" s="42" t="str">
        <f aca="false">IF(Data!C165="","",Data!C165)</f>
        <v>April</v>
      </c>
      <c r="D167" s="42" t="str">
        <f aca="false">IF(Data!D165="","",Data!D165)</f>
        <v>Payment</v>
      </c>
      <c r="E167" s="42" t="str">
        <f aca="false">IF(Data!E165="","",Data!E165)</f>
        <v>1601-C</v>
      </c>
      <c r="F167" s="43" t="str">
        <f aca="false">IF(Data!F165="","",Data!F165)</f>
        <v>BIR Form 1601-C (Monthly Remittance Return of Income Taxes Withheld on Compensation) – eFPS Filers under Group E, D, C &amp; B</v>
      </c>
      <c r="G167" s="43" t="str">
        <f aca="false">IF(Data!G165="","",Data!G165)</f>
        <v>Month of March 2026</v>
      </c>
      <c r="H167" s="42" t="str">
        <f aca="false">IF(Data!H165="","",Data!H165)</f>
        <v>Published by BIR</v>
      </c>
      <c r="I167" s="43" t="str">
        <f aca="false">IF(Data!I165="","",Data!I165)</f>
        <v/>
      </c>
    </row>
    <row r="168" customFormat="false" ht="15" hidden="false" customHeight="false" outlineLevel="0" collapsed="false">
      <c r="A168" s="41" t="n">
        <f aca="false">IF(Data!A166="","",Data!A166)</f>
        <v>46127</v>
      </c>
      <c r="B168" s="42" t="str">
        <f aca="false">IF(Data!B166="","",Data!B166)</f>
        <v>Wednesday</v>
      </c>
      <c r="C168" s="42" t="str">
        <f aca="false">IF(Data!C166="","",Data!C166)</f>
        <v>April</v>
      </c>
      <c r="D168" s="42" t="str">
        <f aca="false">IF(Data!D166="","",Data!D166)</f>
        <v>Registration</v>
      </c>
      <c r="E168" s="42" t="str">
        <f aca="false">IF(Data!E166="","",Data!E166)</f>
        <v/>
      </c>
      <c r="F168" s="43" t="str">
        <f aca="false">IF(Data!F166="","",Data!F166)</f>
        <v>Permanently Bound Loose-Leaf Books of Accounts/Invoices and Other Accounting Records</v>
      </c>
      <c r="G168" s="43" t="str">
        <f aca="false">IF(Data!G166="","",Data!G166)</f>
        <v>Fiscal Year ending March 31, 2026</v>
      </c>
      <c r="H168" s="42" t="str">
        <f aca="false">IF(Data!H166="","",Data!H166)</f>
        <v>Published by BIR</v>
      </c>
      <c r="I168" s="43" t="str">
        <f aca="false">IF(Data!I166="","",Data!I166)</f>
        <v/>
      </c>
    </row>
    <row r="169" customFormat="false" ht="15" hidden="false" customHeight="false" outlineLevel="0" collapsed="false">
      <c r="A169" s="41" t="n">
        <f aca="false">IF(Data!A167="","",Data!A167)</f>
        <v>46127</v>
      </c>
      <c r="B169" s="42" t="str">
        <f aca="false">IF(Data!B167="","",Data!B167)</f>
        <v>Wednesday</v>
      </c>
      <c r="C169" s="42" t="str">
        <f aca="false">IF(Data!C167="","",Data!C167)</f>
        <v>April</v>
      </c>
      <c r="D169" s="42" t="str">
        <f aca="false">IF(Data!D167="","",Data!D167)</f>
        <v>Submission</v>
      </c>
      <c r="E169" s="42" t="str">
        <f aca="false">IF(Data!E167="","",Data!E167)</f>
        <v/>
      </c>
      <c r="F169" s="43" t="str">
        <f aca="false">IF(Data!F167="","",Data!F167)</f>
        <v>List of Medical Practitioners</v>
      </c>
      <c r="G169" s="43" t="str">
        <f aca="false">IF(Data!G167="","",Data!G167)</f>
        <v>For the Quarter ending March 31, 2026</v>
      </c>
      <c r="H169" s="42" t="str">
        <f aca="false">IF(Data!H167="","",Data!H167)</f>
        <v>Published by BIR</v>
      </c>
      <c r="I169" s="43" t="str">
        <f aca="false">IF(Data!I167="","",Data!I167)</f>
        <v/>
      </c>
    </row>
    <row r="170" customFormat="false" ht="22.35" hidden="false" customHeight="false" outlineLevel="0" collapsed="false">
      <c r="A170" s="41" t="n">
        <f aca="false">IF(Data!A168="","",Data!A168)</f>
        <v>46127</v>
      </c>
      <c r="B170" s="42" t="str">
        <f aca="false">IF(Data!B168="","",Data!B168)</f>
        <v>Wednesday</v>
      </c>
      <c r="C170" s="42" t="str">
        <f aca="false">IF(Data!C168="","",Data!C168)</f>
        <v>April</v>
      </c>
      <c r="D170" s="42" t="str">
        <f aca="false">IF(Data!D168="","",Data!D168)</f>
        <v>Submission</v>
      </c>
      <c r="E170" s="42" t="str">
        <f aca="false">IF(Data!E168="","",Data!E168)</f>
        <v/>
      </c>
      <c r="F170" s="43" t="str">
        <f aca="false">IF(Data!F168="","",Data!F168)</f>
        <v>Master List of Retired Businesses from LGU thru its Local Treasurer</v>
      </c>
      <c r="G170" s="43" t="str">
        <f aca="false">IF(Data!G168="","",Data!G168)</f>
        <v>Calendar Year ending December 31, 2025</v>
      </c>
      <c r="H170" s="42" t="str">
        <f aca="false">IF(Data!H168="","",Data!H168)</f>
        <v>Published by BIR</v>
      </c>
      <c r="I170" s="43" t="str">
        <f aca="false">IF(Data!I168="","",Data!I168)</f>
        <v/>
      </c>
    </row>
    <row r="171" customFormat="false" ht="22.35" hidden="false" customHeight="false" outlineLevel="0" collapsed="false">
      <c r="A171" s="41" t="n">
        <f aca="false">IF(Data!A169="","",Data!A169)</f>
        <v>46127</v>
      </c>
      <c r="B171" s="42" t="str">
        <f aca="false">IF(Data!B169="","",Data!B169)</f>
        <v>Wednesday</v>
      </c>
      <c r="C171" s="42" t="str">
        <f aca="false">IF(Data!C169="","",Data!C169)</f>
        <v>April</v>
      </c>
      <c r="D171" s="42" t="str">
        <f aca="false">IF(Data!D169="","",Data!D169)</f>
        <v>Submission</v>
      </c>
      <c r="E171" s="42" t="str">
        <f aca="false">IF(Data!E169="","",Data!E169)</f>
        <v/>
      </c>
      <c r="F171" s="43" t="str">
        <f aca="false">IF(Data!F169="","",Data!F169)</f>
        <v>Quarterly List (with Monthly Breakdown) of Contractors of Gov't. Contracts entered into by the Provinces/Cities/Municipalities/Barangays</v>
      </c>
      <c r="G171" s="43" t="str">
        <f aca="false">IF(Data!G169="","",Data!G169)</f>
        <v>For the Quarter ending March 31, 2026</v>
      </c>
      <c r="H171" s="42" t="str">
        <f aca="false">IF(Data!H169="","",Data!H169)</f>
        <v>Published by BIR</v>
      </c>
      <c r="I171" s="43" t="str">
        <f aca="false">IF(Data!I169="","",Data!I169)</f>
        <v/>
      </c>
    </row>
    <row r="172" customFormat="false" ht="22.35" hidden="false" customHeight="false" outlineLevel="0" collapsed="false">
      <c r="A172" s="41" t="n">
        <f aca="false">IF(Data!A170="","",Data!A170)</f>
        <v>46127</v>
      </c>
      <c r="B172" s="42" t="str">
        <f aca="false">IF(Data!B170="","",Data!B170)</f>
        <v>Wednesday</v>
      </c>
      <c r="C172" s="42" t="str">
        <f aca="false">IF(Data!C170="","",Data!C170)</f>
        <v>April</v>
      </c>
      <c r="D172" s="42" t="str">
        <f aca="false">IF(Data!D170="","",Data!D170)</f>
        <v>Submission</v>
      </c>
      <c r="E172" s="42" t="str">
        <f aca="false">IF(Data!E170="","",Data!E170)</f>
        <v/>
      </c>
      <c r="F172" s="43" t="str">
        <f aca="false">IF(Data!F170="","",Data!F170)</f>
        <v>Updated Master List of newly registered taxpayers &amp; taxpayers whose business permits were renewed from LGUs thru its Local Treasurer</v>
      </c>
      <c r="G172" s="43" t="str">
        <f aca="false">IF(Data!G170="","",Data!G170)</f>
        <v>Calendar Year ending December 31, 2025 and 2026 Renewals</v>
      </c>
      <c r="H172" s="42" t="str">
        <f aca="false">IF(Data!H170="","",Data!H170)</f>
        <v>Published by BIR</v>
      </c>
      <c r="I172" s="43" t="str">
        <f aca="false">IF(Data!I170="","",Data!I170)</f>
        <v/>
      </c>
    </row>
    <row r="173" customFormat="false" ht="15" hidden="false" customHeight="false" outlineLevel="0" collapsed="false">
      <c r="A173" s="41" t="n">
        <f aca="false">IF(Data!A171="","",Data!A171)</f>
        <v>46128</v>
      </c>
      <c r="B173" s="42" t="str">
        <f aca="false">IF(Data!B171="","",Data!B171)</f>
        <v>Thursday</v>
      </c>
      <c r="C173" s="42" t="str">
        <f aca="false">IF(Data!C171="","",Data!C171)</f>
        <v>April</v>
      </c>
      <c r="D173" s="42" t="str">
        <f aca="false">IF(Data!D171="","",Data!D171)</f>
        <v>Submission</v>
      </c>
      <c r="E173" s="42" t="str">
        <f aca="false">IF(Data!E171="","",Data!E171)</f>
        <v/>
      </c>
      <c r="F173" s="43" t="str">
        <f aca="false">IF(Data!F171="","",Data!F171)</f>
        <v>Consolidated Return of All Transactions based on the Reconciled Data of Stockbrokers</v>
      </c>
      <c r="G173" s="43" t="str">
        <f aca="false">IF(Data!G171="","",Data!G171)</f>
        <v>April 1-15, 2026</v>
      </c>
      <c r="H173" s="42" t="str">
        <f aca="false">IF(Data!H171="","",Data!H171)</f>
        <v>Published by BIR</v>
      </c>
      <c r="I173" s="43" t="str">
        <f aca="false">IF(Data!I171="","",Data!I171)</f>
        <v/>
      </c>
    </row>
    <row r="174" customFormat="false" ht="22.35" hidden="false" customHeight="false" outlineLevel="0" collapsed="false">
      <c r="A174" s="41" t="n">
        <f aca="false">IF(Data!A172="","",Data!A172)</f>
        <v>46132</v>
      </c>
      <c r="B174" s="42" t="str">
        <f aca="false">IF(Data!B172="","",Data!B172)</f>
        <v>Monday</v>
      </c>
      <c r="C174" s="42" t="str">
        <f aca="false">IF(Data!C172="","",Data!C172)</f>
        <v>April</v>
      </c>
      <c r="D174" s="42" t="str">
        <f aca="false">IF(Data!D172="","",Data!D172)</f>
        <v>Filing &amp; payment</v>
      </c>
      <c r="E174" s="42" t="str">
        <f aca="false">IF(Data!E172="","",Data!E172)</f>
        <v>1600 WP</v>
      </c>
      <c r="F174" s="43" t="str">
        <f aca="false">IF(Data!F172="","",Data!F172)</f>
        <v>BIR Form 1600 WP (Remittance Return of Percentage Tax on Winnings and Prizes Withheld by Race Track Operators) – eFPS &amp; Non-eFPS Filers</v>
      </c>
      <c r="G174" s="43" t="str">
        <f aca="false">IF(Data!G172="","",Data!G172)</f>
        <v>Month of March 2026</v>
      </c>
      <c r="H174" s="42" t="str">
        <f aca="false">IF(Data!H172="","",Data!H172)</f>
        <v>Published by BIR</v>
      </c>
      <c r="I174" s="43" t="str">
        <f aca="false">IF(Data!I172="","",Data!I172)</f>
        <v/>
      </c>
    </row>
    <row r="175" customFormat="false" ht="22.35" hidden="false" customHeight="false" outlineLevel="0" collapsed="false">
      <c r="A175" s="41" t="n">
        <f aca="false">IF(Data!A173="","",Data!A173)</f>
        <v>46132</v>
      </c>
      <c r="B175" s="42" t="str">
        <f aca="false">IF(Data!B173="","",Data!B173)</f>
        <v>Monday</v>
      </c>
      <c r="C175" s="42" t="str">
        <f aca="false">IF(Data!C173="","",Data!C173)</f>
        <v>April</v>
      </c>
      <c r="D175" s="42" t="str">
        <f aca="false">IF(Data!D173="","",Data!D173)</f>
        <v>Submission</v>
      </c>
      <c r="E175" s="42" t="str">
        <f aca="false">IF(Data!E173="","",Data!E173)</f>
        <v/>
      </c>
      <c r="F175" s="43" t="str">
        <f aca="false">IF(Data!F173="","",Data!F173)</f>
        <v>Quarterly Information on OCWs or OFWs Remittances Exempt from DST furnished by the Local Banks &amp; Non-Bank Money Transfer Agents</v>
      </c>
      <c r="G175" s="43" t="str">
        <f aca="false">IF(Data!G173="","",Data!G173)</f>
        <v>For the Quarter ending March 31, 2026</v>
      </c>
      <c r="H175" s="42" t="str">
        <f aca="false">IF(Data!H173="","",Data!H173)</f>
        <v>Published by BIR</v>
      </c>
      <c r="I175" s="43" t="str">
        <f aca="false">IF(Data!I173="","",Data!I173)</f>
        <v/>
      </c>
    </row>
    <row r="176" customFormat="false" ht="15" hidden="false" customHeight="false" outlineLevel="0" collapsed="false">
      <c r="A176" s="41" t="n">
        <f aca="false">IF(Data!A174="","",Data!A174)</f>
        <v>46132</v>
      </c>
      <c r="B176" s="42" t="str">
        <f aca="false">IF(Data!B174="","",Data!B174)</f>
        <v>Monday</v>
      </c>
      <c r="C176" s="42" t="str">
        <f aca="false">IF(Data!C174="","",Data!C174)</f>
        <v>April</v>
      </c>
      <c r="D176" s="42" t="str">
        <f aca="false">IF(Data!D174="","",Data!D174)</f>
        <v>Submission</v>
      </c>
      <c r="E176" s="42" t="str">
        <f aca="false">IF(Data!E174="","",Data!E174)</f>
        <v/>
      </c>
      <c r="F176" s="43" t="str">
        <f aca="false">IF(Data!F174="","",Data!F174)</f>
        <v>Quarterly Report of Printer</v>
      </c>
      <c r="G176" s="43" t="str">
        <f aca="false">IF(Data!G174="","",Data!G174)</f>
        <v>For the Quarter ending March 31, 2026</v>
      </c>
      <c r="H176" s="42" t="str">
        <f aca="false">IF(Data!H174="","",Data!H174)</f>
        <v>Published by BIR</v>
      </c>
      <c r="I176" s="43" t="str">
        <f aca="false">IF(Data!I174="","",Data!I174)</f>
        <v/>
      </c>
    </row>
    <row r="177" customFormat="false" ht="22.35" hidden="false" customHeight="false" outlineLevel="0" collapsed="false">
      <c r="A177" s="41" t="n">
        <f aca="false">IF(Data!A175="","",Data!A175)</f>
        <v>46137</v>
      </c>
      <c r="B177" s="42" t="str">
        <f aca="false">IF(Data!B175="","",Data!B175)</f>
        <v>Saturday</v>
      </c>
      <c r="C177" s="42" t="str">
        <f aca="false">IF(Data!C175="","",Data!C175)</f>
        <v>April</v>
      </c>
      <c r="D177" s="42" t="str">
        <f aca="false">IF(Data!D175="","",Data!D175)</f>
        <v>Filing &amp; payment</v>
      </c>
      <c r="E177" s="42" t="str">
        <f aca="false">IF(Data!E175="","",Data!E175)</f>
        <v>2550-DS</v>
      </c>
      <c r="F177" s="43" t="str">
        <f aca="false">IF(Data!F175="","",Data!F175)</f>
        <v>BIR Form 2550-DS (Value-Added Tax (VAT) Return for Nonresident Digital Service Provider) - For the Quarter ending March 31, 2026</v>
      </c>
      <c r="G177" s="43" t="str">
        <f aca="false">IF(Data!G175="","",Data!G175)</f>
        <v/>
      </c>
      <c r="H177" s="42" t="str">
        <f aca="false">IF(Data!H175="","",Data!H175)</f>
        <v>Published by BIR</v>
      </c>
      <c r="I177" s="43" t="str">
        <f aca="false">IF(Data!I175="","",Data!I175)</f>
        <v/>
      </c>
    </row>
    <row r="178" customFormat="false" ht="15" hidden="false" customHeight="false" outlineLevel="0" collapsed="false">
      <c r="A178" s="41" t="n">
        <f aca="false">IF(Data!A176="","",Data!A176)</f>
        <v>46137</v>
      </c>
      <c r="B178" s="42" t="str">
        <f aca="false">IF(Data!B176="","",Data!B176)</f>
        <v>Saturday</v>
      </c>
      <c r="C178" s="42" t="str">
        <f aca="false">IF(Data!C176="","",Data!C176)</f>
        <v>April</v>
      </c>
      <c r="D178" s="42" t="str">
        <f aca="false">IF(Data!D176="","",Data!D176)</f>
        <v>Filing &amp; payment</v>
      </c>
      <c r="E178" s="42" t="str">
        <f aca="false">IF(Data!E176="","",Data!E176)</f>
        <v>2550Q</v>
      </c>
      <c r="F178" s="43" t="str">
        <f aca="false">IF(Data!F176="","",Data!F176)</f>
        <v>BIR Form 2550Q (Quarterly Value-Added Tax Return) - eFPS &amp; Non-eFPS Filers</v>
      </c>
      <c r="G178" s="43" t="str">
        <f aca="false">IF(Data!G176="","",Data!G176)</f>
        <v>For the Quarter ending March 31, 2026</v>
      </c>
      <c r="H178" s="42" t="str">
        <f aca="false">IF(Data!H176="","",Data!H176)</f>
        <v>Published by BIR</v>
      </c>
      <c r="I178" s="43" t="str">
        <f aca="false">IF(Data!I176="","",Data!I176)</f>
        <v/>
      </c>
    </row>
    <row r="179" customFormat="false" ht="15" hidden="false" customHeight="false" outlineLevel="0" collapsed="false">
      <c r="A179" s="41" t="n">
        <f aca="false">IF(Data!A177="","",Data!A177)</f>
        <v>46137</v>
      </c>
      <c r="B179" s="42" t="str">
        <f aca="false">IF(Data!B177="","",Data!B177)</f>
        <v>Saturday</v>
      </c>
      <c r="C179" s="42" t="str">
        <f aca="false">IF(Data!C177="","",Data!C177)</f>
        <v>April</v>
      </c>
      <c r="D179" s="42" t="str">
        <f aca="false">IF(Data!D177="","",Data!D177)</f>
        <v>Filing &amp; payment</v>
      </c>
      <c r="E179" s="42" t="str">
        <f aca="false">IF(Data!E177="","",Data!E177)</f>
        <v>2551Q</v>
      </c>
      <c r="F179" s="43" t="str">
        <f aca="false">IF(Data!F177="","",Data!F177)</f>
        <v>BIR Form 2551Q (Quarterly Percentage Tax Return) - eFPS &amp; Non-eFPS Filers</v>
      </c>
      <c r="G179" s="43" t="str">
        <f aca="false">IF(Data!G177="","",Data!G177)</f>
        <v>For the Quarter ending March 31, 2026</v>
      </c>
      <c r="H179" s="42" t="str">
        <f aca="false">IF(Data!H177="","",Data!H177)</f>
        <v>Published by BIR</v>
      </c>
      <c r="I179" s="43" t="str">
        <f aca="false">IF(Data!I177="","",Data!I177)</f>
        <v/>
      </c>
    </row>
    <row r="180" customFormat="false" ht="22.35" hidden="false" customHeight="false" outlineLevel="0" collapsed="false">
      <c r="A180" s="41" t="n">
        <f aca="false">IF(Data!A178="","",Data!A178)</f>
        <v>46137</v>
      </c>
      <c r="B180" s="42" t="str">
        <f aca="false">IF(Data!B178="","",Data!B178)</f>
        <v>Saturday</v>
      </c>
      <c r="C180" s="42" t="str">
        <f aca="false">IF(Data!C178="","",Data!C178)</f>
        <v>April</v>
      </c>
      <c r="D180" s="42" t="str">
        <f aca="false">IF(Data!D178="","",Data!D178)</f>
        <v>Submission</v>
      </c>
      <c r="E180" s="42" t="str">
        <f aca="false">IF(Data!E178="","",Data!E178)</f>
        <v/>
      </c>
      <c r="F180" s="43" t="str">
        <f aca="false">IF(Data!F178="","",Data!F178)</f>
        <v>Quarterly Summary List of Sales/Purchases/Importations by a VAT Registered Taxpayers - Non-eFPS Filers</v>
      </c>
      <c r="G180" s="43" t="str">
        <f aca="false">IF(Data!G178="","",Data!G178)</f>
        <v>For the Quarter ending March 31, 2026</v>
      </c>
      <c r="H180" s="42" t="str">
        <f aca="false">IF(Data!H178="","",Data!H178)</f>
        <v>Published by BIR</v>
      </c>
      <c r="I180" s="43" t="str">
        <f aca="false">IF(Data!I178="","",Data!I178)</f>
        <v/>
      </c>
    </row>
    <row r="181" customFormat="false" ht="22.35" hidden="false" customHeight="false" outlineLevel="0" collapsed="false">
      <c r="A181" s="41" t="n">
        <f aca="false">IF(Data!A179="","",Data!A179)</f>
        <v>46137</v>
      </c>
      <c r="B181" s="42" t="str">
        <f aca="false">IF(Data!B179="","",Data!B179)</f>
        <v>Saturday</v>
      </c>
      <c r="C181" s="42" t="str">
        <f aca="false">IF(Data!C179="","",Data!C179)</f>
        <v>April</v>
      </c>
      <c r="D181" s="42" t="str">
        <f aca="false">IF(Data!D179="","",Data!D179)</f>
        <v>Submission</v>
      </c>
      <c r="E181" s="42" t="str">
        <f aca="false">IF(Data!E179="","",Data!E179)</f>
        <v/>
      </c>
      <c r="F181" s="43" t="str">
        <f aca="false">IF(Data!F179="","",Data!F179)</f>
        <v>Sworn Statement of Manufacturer's or Importer's Volume of Sales of each particular Brand of Alcohol Products, Tobacco Products and Sweetened Beverage Products</v>
      </c>
      <c r="G181" s="43" t="str">
        <f aca="false">IF(Data!G179="","",Data!G179)</f>
        <v>For the Quarter ending March 31, 2026</v>
      </c>
      <c r="H181" s="42" t="str">
        <f aca="false">IF(Data!H179="","",Data!H179)</f>
        <v>Published by BIR</v>
      </c>
      <c r="I181" s="43" t="str">
        <f aca="false">IF(Data!I179="","",Data!I179)</f>
        <v/>
      </c>
    </row>
    <row r="182" customFormat="false" ht="22.35" hidden="false" customHeight="false" outlineLevel="0" collapsed="false">
      <c r="A182" s="41" t="n">
        <f aca="false">IF(Data!A180="","",Data!A180)</f>
        <v>46141</v>
      </c>
      <c r="B182" s="42" t="str">
        <f aca="false">IF(Data!B180="","",Data!B180)</f>
        <v>Wednesday</v>
      </c>
      <c r="C182" s="42" t="str">
        <f aca="false">IF(Data!C180="","",Data!C180)</f>
        <v>April</v>
      </c>
      <c r="D182" s="42" t="str">
        <f aca="false">IF(Data!D180="","",Data!D180)</f>
        <v>Filing &amp; payment</v>
      </c>
      <c r="E182" s="42" t="str">
        <f aca="false">IF(Data!E180="","",Data!E180)</f>
        <v>1702Q</v>
      </c>
      <c r="F182" s="43" t="str">
        <f aca="false">IF(Data!F180="","",Data!F180)</f>
        <v>BIR Form 1702Q (Quarterly Income Tax Return For Corporations, Partnerships and Other Non-Individual Taxpayers) and Summary Alphalist of Withholding Taxes (SAWT)</v>
      </c>
      <c r="G182" s="43" t="str">
        <f aca="false">IF(Data!G180="","",Data!G180)</f>
        <v>Fiscal Quarter ending February 28, 2026</v>
      </c>
      <c r="H182" s="42" t="str">
        <f aca="false">IF(Data!H180="","",Data!H180)</f>
        <v>Published by BIR</v>
      </c>
      <c r="I182" s="43" t="str">
        <f aca="false">IF(Data!I180="","",Data!I180)</f>
        <v/>
      </c>
    </row>
    <row r="183" customFormat="false" ht="22.35" hidden="false" customHeight="false" outlineLevel="0" collapsed="false">
      <c r="A183" s="41" t="n">
        <f aca="false">IF(Data!A181="","",Data!A181)</f>
        <v>46142</v>
      </c>
      <c r="B183" s="42" t="str">
        <f aca="false">IF(Data!B181="","",Data!B181)</f>
        <v>Thursday</v>
      </c>
      <c r="C183" s="42" t="str">
        <f aca="false">IF(Data!C181="","",Data!C181)</f>
        <v>April</v>
      </c>
      <c r="D183" s="42" t="str">
        <f aca="false">IF(Data!D181="","",Data!D181)</f>
        <v>Filing &amp; payment</v>
      </c>
      <c r="E183" s="42" t="str">
        <f aca="false">IF(Data!E181="","",Data!E181)</f>
        <v>1601-EQ</v>
      </c>
      <c r="F183" s="43" t="str">
        <f aca="false">IF(Data!F181="","",Data!F181)</f>
        <v>BIR Form 1601-EQ (Quarterly Remittance Return of Creditable Income Taxes Withheld-Expanded) and Quarterly Alphalist of Payees (QAP) – eFPS &amp; Non-eFPS Filers</v>
      </c>
      <c r="G183" s="43" t="str">
        <f aca="false">IF(Data!G181="","",Data!G181)</f>
        <v>For the Quarter ending March 31, 2026</v>
      </c>
      <c r="H183" s="42" t="str">
        <f aca="false">IF(Data!H181="","",Data!H181)</f>
        <v>Published by BIR</v>
      </c>
      <c r="I183" s="43" t="str">
        <f aca="false">IF(Data!I181="","",Data!I181)</f>
        <v/>
      </c>
    </row>
    <row r="184" customFormat="false" ht="22.35" hidden="false" customHeight="false" outlineLevel="0" collapsed="false">
      <c r="A184" s="41" t="n">
        <f aca="false">IF(Data!A182="","",Data!A182)</f>
        <v>46142</v>
      </c>
      <c r="B184" s="42" t="str">
        <f aca="false">IF(Data!B182="","",Data!B182)</f>
        <v>Thursday</v>
      </c>
      <c r="C184" s="42" t="str">
        <f aca="false">IF(Data!C182="","",Data!C182)</f>
        <v>April</v>
      </c>
      <c r="D184" s="42" t="str">
        <f aca="false">IF(Data!D182="","",Data!D182)</f>
        <v>Filing &amp; payment</v>
      </c>
      <c r="E184" s="42" t="str">
        <f aca="false">IF(Data!E182="","",Data!E182)</f>
        <v>1601-FQ</v>
      </c>
      <c r="F184" s="43" t="str">
        <f aca="false">IF(Data!F182="","",Data!F182)</f>
        <v>BIR Form 1601-FQ (Quarterly Remittance Return of Final Income Taxes Withheld) and Quarterly Alphalist of Payees (QAP) – eFPS &amp; Non-eFPS Filers</v>
      </c>
      <c r="G184" s="43" t="str">
        <f aca="false">IF(Data!G182="","",Data!G182)</f>
        <v>For the Quarter ending March 31, 2026</v>
      </c>
      <c r="H184" s="42" t="str">
        <f aca="false">IF(Data!H182="","",Data!H182)</f>
        <v>Published by BIR</v>
      </c>
      <c r="I184" s="43" t="str">
        <f aca="false">IF(Data!I182="","",Data!I182)</f>
        <v/>
      </c>
    </row>
    <row r="185" customFormat="false" ht="22.35" hidden="false" customHeight="false" outlineLevel="0" collapsed="false">
      <c r="A185" s="41" t="n">
        <f aca="false">IF(Data!A183="","",Data!A183)</f>
        <v>46142</v>
      </c>
      <c r="B185" s="42" t="str">
        <f aca="false">IF(Data!B183="","",Data!B183)</f>
        <v>Thursday</v>
      </c>
      <c r="C185" s="42" t="str">
        <f aca="false">IF(Data!C183="","",Data!C183)</f>
        <v>April</v>
      </c>
      <c r="D185" s="42" t="str">
        <f aca="false">IF(Data!D183="","",Data!D183)</f>
        <v>Filing &amp; payment</v>
      </c>
      <c r="E185" s="42" t="str">
        <f aca="false">IF(Data!E183="","",Data!E183)</f>
        <v>1602Q</v>
      </c>
      <c r="F185" s="43" t="str">
        <f aca="false">IF(Data!F183="","",Data!F183)</f>
        <v>BIR Form 1602Q (Quarterly Remittance Return of Final Taxes Withheld on Interest Paid on Deposits and Yield on Deposit Substitutes/Trusts/Etc.) – eFPS &amp; Non-eFPS Filers</v>
      </c>
      <c r="G185" s="43" t="str">
        <f aca="false">IF(Data!G183="","",Data!G183)</f>
        <v>For the Quarter ending March 31, 2026</v>
      </c>
      <c r="H185" s="42" t="str">
        <f aca="false">IF(Data!H183="","",Data!H183)</f>
        <v>Published by BIR</v>
      </c>
      <c r="I185" s="43" t="str">
        <f aca="false">IF(Data!I183="","",Data!I183)</f>
        <v/>
      </c>
    </row>
    <row r="186" customFormat="false" ht="22.35" hidden="false" customHeight="false" outlineLevel="0" collapsed="false">
      <c r="A186" s="41" t="n">
        <f aca="false">IF(Data!A184="","",Data!A184)</f>
        <v>46142</v>
      </c>
      <c r="B186" s="42" t="str">
        <f aca="false">IF(Data!B184="","",Data!B184)</f>
        <v>Thursday</v>
      </c>
      <c r="C186" s="42" t="str">
        <f aca="false">IF(Data!C184="","",Data!C184)</f>
        <v>April</v>
      </c>
      <c r="D186" s="42" t="str">
        <f aca="false">IF(Data!D184="","",Data!D184)</f>
        <v>Filing &amp; payment</v>
      </c>
      <c r="E186" s="42" t="str">
        <f aca="false">IF(Data!E184="","",Data!E184)</f>
        <v>1603Q</v>
      </c>
      <c r="F186" s="43" t="str">
        <f aca="false">IF(Data!F184="","",Data!F184)</f>
        <v>BIR Form 1603Q (Quarterly Remittance Return of Final Income Taxes Withheld on Fringe Benefits Paid to Employees Other Than Rank and File) – eFPS &amp; Non-eFPS Filers</v>
      </c>
      <c r="G186" s="43" t="str">
        <f aca="false">IF(Data!G184="","",Data!G184)</f>
        <v>For the Quarter ending March 31, 2026</v>
      </c>
      <c r="H186" s="42" t="str">
        <f aca="false">IF(Data!H184="","",Data!H184)</f>
        <v>Published by BIR</v>
      </c>
      <c r="I186" s="43" t="str">
        <f aca="false">IF(Data!I184="","",Data!I184)</f>
        <v/>
      </c>
    </row>
    <row r="187" customFormat="false" ht="22.35" hidden="false" customHeight="false" outlineLevel="0" collapsed="false">
      <c r="A187" s="41" t="n">
        <f aca="false">IF(Data!A185="","",Data!A185)</f>
        <v>46142</v>
      </c>
      <c r="B187" s="42" t="str">
        <f aca="false">IF(Data!B185="","",Data!B185)</f>
        <v>Thursday</v>
      </c>
      <c r="C187" s="42" t="str">
        <f aca="false">IF(Data!C185="","",Data!C185)</f>
        <v>April</v>
      </c>
      <c r="D187" s="42" t="str">
        <f aca="false">IF(Data!D185="","",Data!D185)</f>
        <v>Filing &amp; payment</v>
      </c>
      <c r="E187" s="42" t="str">
        <f aca="false">IF(Data!E185="","",Data!E185)</f>
        <v>1621</v>
      </c>
      <c r="F187" s="43" t="str">
        <f aca="false">IF(Data!F185="","",Data!F185)</f>
        <v>BIR Form 1621 (Quarterly Remittance Return of Tax Withheld on the Amount Withdrawn from Decedent's Deposit Account) – eFPS &amp; Non-eFPS Filers</v>
      </c>
      <c r="G187" s="43" t="str">
        <f aca="false">IF(Data!G185="","",Data!G185)</f>
        <v>For the Quarter ending March 31, 2026</v>
      </c>
      <c r="H187" s="42" t="str">
        <f aca="false">IF(Data!H185="","",Data!H185)</f>
        <v>Published by BIR</v>
      </c>
      <c r="I187" s="43" t="str">
        <f aca="false">IF(Data!I185="","",Data!I185)</f>
        <v/>
      </c>
    </row>
    <row r="188" customFormat="false" ht="15" hidden="false" customHeight="false" outlineLevel="0" collapsed="false">
      <c r="A188" s="41" t="n">
        <f aca="false">IF(Data!A186="","",Data!A186)</f>
        <v>46142</v>
      </c>
      <c r="B188" s="42" t="str">
        <f aca="false">IF(Data!B186="","",Data!B186)</f>
        <v>Thursday</v>
      </c>
      <c r="C188" s="42" t="str">
        <f aca="false">IF(Data!C186="","",Data!C186)</f>
        <v>April</v>
      </c>
      <c r="D188" s="42" t="str">
        <f aca="false">IF(Data!D186="","",Data!D186)</f>
        <v>Registration</v>
      </c>
      <c r="E188" s="42" t="str">
        <f aca="false">IF(Data!E186="","",Data!E186)</f>
        <v/>
      </c>
      <c r="F188" s="43" t="str">
        <f aca="false">IF(Data!F186="","",Data!F186)</f>
        <v>Computerized Books of Accounts and Other Accounting Records</v>
      </c>
      <c r="G188" s="43" t="str">
        <f aca="false">IF(Data!G186="","",Data!G186)</f>
        <v>Fiscal Year ending March 31, 2026</v>
      </c>
      <c r="H188" s="42" t="str">
        <f aca="false">IF(Data!H186="","",Data!H186)</f>
        <v>Published by BIR</v>
      </c>
      <c r="I188" s="43" t="str">
        <f aca="false">IF(Data!I186="","",Data!I186)</f>
        <v/>
      </c>
    </row>
    <row r="189" customFormat="false" ht="15" hidden="false" customHeight="false" outlineLevel="0" collapsed="false">
      <c r="A189" s="41" t="n">
        <f aca="false">IF(Data!A187="","",Data!A187)</f>
        <v>46142</v>
      </c>
      <c r="B189" s="42" t="str">
        <f aca="false">IF(Data!B187="","",Data!B187)</f>
        <v>Thursday</v>
      </c>
      <c r="C189" s="42" t="str">
        <f aca="false">IF(Data!C187="","",Data!C187)</f>
        <v>April</v>
      </c>
      <c r="D189" s="42" t="str">
        <f aca="false">IF(Data!D187="","",Data!D187)</f>
        <v>Submission</v>
      </c>
      <c r="E189" s="42" t="str">
        <f aca="false">IF(Data!E187="","",Data!E187)</f>
        <v>1700, 1701, 1701-MS, 1701A</v>
      </c>
      <c r="F189" s="43" t="str">
        <f aca="false">IF(Data!F187="","",Data!F187)</f>
        <v>Attachments to e-Filed BIR Forms 1700, 1701, 1701-MS and 1701A</v>
      </c>
      <c r="G189" s="43" t="str">
        <f aca="false">IF(Data!G187="","",Data!G187)</f>
        <v>Calendar Year 2025</v>
      </c>
      <c r="H189" s="42" t="str">
        <f aca="false">IF(Data!H187="","",Data!H187)</f>
        <v>Published by BIR</v>
      </c>
      <c r="I189" s="43" t="str">
        <f aca="false">IF(Data!I187="","",Data!I187)</f>
        <v/>
      </c>
    </row>
    <row r="190" customFormat="false" ht="32.8" hidden="false" customHeight="false" outlineLevel="0" collapsed="false">
      <c r="A190" s="41" t="n">
        <f aca="false">IF(Data!A188="","",Data!A188)</f>
        <v>46142</v>
      </c>
      <c r="B190" s="42" t="str">
        <f aca="false">IF(Data!B188="","",Data!B188)</f>
        <v>Thursday</v>
      </c>
      <c r="C190" s="42" t="str">
        <f aca="false">IF(Data!C188="","",Data!C188)</f>
        <v>April</v>
      </c>
      <c r="D190" s="42" t="str">
        <f aca="false">IF(Data!D188="","",Data!D188)</f>
        <v>Submission</v>
      </c>
      <c r="E190" s="42" t="str">
        <f aca="false">IF(Data!E188="","",Data!E188)</f>
        <v>1702</v>
      </c>
      <c r="F190" s="43" t="str">
        <f aca="false">IF(Data!F188="","",Data!F188)</f>
        <v>Proof of eFiled BIR Form 1702 – RT/EX/MX with Audited Financial Statements (AFS), 1709 (if applicable), and Other Attachments through Electronic Audited Financial Statements (eAFS) or Manually</v>
      </c>
      <c r="G190" s="43" t="str">
        <f aca="false">IF(Data!G188="","",Data!G188)</f>
        <v>Calendar Year 2025</v>
      </c>
      <c r="H190" s="42" t="str">
        <f aca="false">IF(Data!H188="","",Data!H188)</f>
        <v>Published by BIR</v>
      </c>
      <c r="I190" s="43" t="str">
        <f aca="false">IF(Data!I188="","",Data!I188)</f>
        <v/>
      </c>
    </row>
    <row r="191" customFormat="false" ht="22.35" hidden="false" customHeight="false" outlineLevel="0" collapsed="false">
      <c r="A191" s="41" t="n">
        <f aca="false">IF(Data!A189="","",Data!A189)</f>
        <v>46142</v>
      </c>
      <c r="B191" s="42" t="str">
        <f aca="false">IF(Data!B189="","",Data!B189)</f>
        <v>Thursday</v>
      </c>
      <c r="C191" s="42" t="str">
        <f aca="false">IF(Data!C189="","",Data!C189)</f>
        <v>April</v>
      </c>
      <c r="D191" s="42" t="str">
        <f aca="false">IF(Data!D189="","",Data!D189)</f>
        <v>Submission</v>
      </c>
      <c r="E191" s="42" t="str">
        <f aca="false">IF(Data!E189="","",Data!E189)</f>
        <v/>
      </c>
      <c r="F191" s="43" t="str">
        <f aca="false">IF(Data!F189="","",Data!F189)</f>
        <v>Soft copies of Inventory List and Schedules stored and saved in DVD-R/USB properly labeled together with Notarized Sworn Declaration</v>
      </c>
      <c r="G191" s="43" t="str">
        <f aca="false">IF(Data!G189="","",Data!G189)</f>
        <v>Fiscal Year ending March 31, 2026</v>
      </c>
      <c r="H191" s="42" t="str">
        <f aca="false">IF(Data!H189="","",Data!H189)</f>
        <v>Published by BIR</v>
      </c>
      <c r="I191" s="43" t="str">
        <f aca="false">IF(Data!I189="","",Data!I189)</f>
        <v/>
      </c>
    </row>
    <row r="192" customFormat="false" ht="22.35" hidden="false" customHeight="false" outlineLevel="0" collapsed="false">
      <c r="A192" s="41" t="n">
        <f aca="false">IF(Data!A190="","",Data!A190)</f>
        <v>46142</v>
      </c>
      <c r="B192" s="42" t="str">
        <f aca="false">IF(Data!B190="","",Data!B190)</f>
        <v>Thursday</v>
      </c>
      <c r="C192" s="42" t="str">
        <f aca="false">IF(Data!C190="","",Data!C190)</f>
        <v>April</v>
      </c>
      <c r="D192" s="42" t="str">
        <f aca="false">IF(Data!D190="","",Data!D190)</f>
        <v>Submission</v>
      </c>
      <c r="E192" s="42" t="str">
        <f aca="false">IF(Data!E190="","",Data!E190)</f>
        <v/>
      </c>
      <c r="F192" s="43" t="str">
        <f aca="false">IF(Data!F190="","",Data!F190)</f>
        <v>Quarterly Summary List of Sales/Purchases/Importations by a VAT Registered Taxpayers - eFPS Filers</v>
      </c>
      <c r="G192" s="43" t="str">
        <f aca="false">IF(Data!G190="","",Data!G190)</f>
        <v>For the Quarter ending March 31, 2026</v>
      </c>
      <c r="H192" s="42" t="str">
        <f aca="false">IF(Data!H190="","",Data!H190)</f>
        <v>Published by BIR</v>
      </c>
      <c r="I192" s="43" t="str">
        <f aca="false">IF(Data!I190="","",Data!I190)</f>
        <v/>
      </c>
    </row>
    <row r="193" customFormat="false" ht="15" hidden="false" customHeight="false" outlineLevel="0" collapsed="false">
      <c r="A193" s="41" t="n">
        <f aca="false">IF(Data!A191="","",Data!A191)</f>
        <v>46143</v>
      </c>
      <c r="B193" s="42" t="str">
        <f aca="false">IF(Data!B191="","",Data!B191)</f>
        <v>Friday</v>
      </c>
      <c r="C193" s="42" t="str">
        <f aca="false">IF(Data!C191="","",Data!C191)</f>
        <v>May</v>
      </c>
      <c r="D193" s="42" t="str">
        <f aca="false">IF(Data!D191="","",Data!D191)</f>
        <v>Submission</v>
      </c>
      <c r="E193" s="42" t="str">
        <f aca="false">IF(Data!E191="","",Data!E191)</f>
        <v/>
      </c>
      <c r="F193" s="43" t="str">
        <f aca="false">IF(Data!F191="","",Data!F191)</f>
        <v>Consolidated Returns of All Transactions based on the Reconciled Data of the Stockbrokers</v>
      </c>
      <c r="G193" s="43" t="str">
        <f aca="false">IF(Data!G191="","",Data!G191)</f>
        <v>April 16–30, 2026</v>
      </c>
      <c r="H193" s="42" t="str">
        <f aca="false">IF(Data!H191="","",Data!H191)</f>
        <v>Published by BIR</v>
      </c>
      <c r="I193" s="43" t="str">
        <f aca="false">IF(Data!I191="","",Data!I191)</f>
        <v/>
      </c>
    </row>
    <row r="194" customFormat="false" ht="22.35" hidden="false" customHeight="false" outlineLevel="0" collapsed="false">
      <c r="A194" s="41" t="n">
        <f aca="false">IF(Data!A192="","",Data!A192)</f>
        <v>46143</v>
      </c>
      <c r="B194" s="42" t="str">
        <f aca="false">IF(Data!B192="","",Data!B192)</f>
        <v>Friday</v>
      </c>
      <c r="C194" s="42" t="str">
        <f aca="false">IF(Data!C192="","",Data!C192)</f>
        <v>May</v>
      </c>
      <c r="D194" s="42" t="str">
        <f aca="false">IF(Data!D192="","",Data!D192)</f>
        <v>Submission</v>
      </c>
      <c r="E194" s="42" t="str">
        <f aca="false">IF(Data!E192="","",Data!E192)</f>
        <v/>
      </c>
      <c r="F194" s="43" t="str">
        <f aca="false">IF(Data!F192="","",Data!F192)</f>
        <v>Engagement Letters and Renewals or Subsequent Agreements for Financial Audit by Independent CPAs</v>
      </c>
      <c r="G194" s="43" t="str">
        <f aca="false">IF(Data!G192="","",Data!G192)</f>
        <v>Fiscal Year beginning July 1, 2026</v>
      </c>
      <c r="H194" s="42" t="str">
        <f aca="false">IF(Data!H192="","",Data!H192)</f>
        <v>Published by BIR</v>
      </c>
      <c r="I194" s="43" t="str">
        <f aca="false">IF(Data!I192="","",Data!I192)</f>
        <v/>
      </c>
    </row>
    <row r="195" customFormat="false" ht="15" hidden="false" customHeight="false" outlineLevel="0" collapsed="false">
      <c r="A195" s="41" t="n">
        <f aca="false">IF(Data!A193="","",Data!A193)</f>
        <v>46147</v>
      </c>
      <c r="B195" s="42" t="str">
        <f aca="false">IF(Data!B193="","",Data!B193)</f>
        <v>Tuesday</v>
      </c>
      <c r="C195" s="42" t="str">
        <f aca="false">IF(Data!C193="","",Data!C193)</f>
        <v>May</v>
      </c>
      <c r="D195" s="42" t="str">
        <f aca="false">IF(Data!D193="","",Data!D193)</f>
        <v>Filing &amp; payment</v>
      </c>
      <c r="E195" s="42" t="str">
        <f aca="false">IF(Data!E193="","",Data!E193)</f>
        <v>2000</v>
      </c>
      <c r="F195" s="43" t="str">
        <f aca="false">IF(Data!F193="","",Data!F193)</f>
        <v>BIR Form 2000 (Monthly Documentary Stamp Tax Declaration/Return)</v>
      </c>
      <c r="G195" s="43" t="str">
        <f aca="false">IF(Data!G193="","",Data!G193)</f>
        <v>Month of April 2026</v>
      </c>
      <c r="H195" s="42" t="str">
        <f aca="false">IF(Data!H193="","",Data!H193)</f>
        <v>Published by BIR</v>
      </c>
      <c r="I195" s="43" t="str">
        <f aca="false">IF(Data!I193="","",Data!I193)</f>
        <v/>
      </c>
    </row>
    <row r="196" customFormat="false" ht="15" hidden="false" customHeight="false" outlineLevel="0" collapsed="false">
      <c r="A196" s="41" t="n">
        <f aca="false">IF(Data!A194="","",Data!A194)</f>
        <v>46147</v>
      </c>
      <c r="B196" s="42" t="str">
        <f aca="false">IF(Data!B194="","",Data!B194)</f>
        <v>Tuesday</v>
      </c>
      <c r="C196" s="42" t="str">
        <f aca="false">IF(Data!C194="","",Data!C194)</f>
        <v>May</v>
      </c>
      <c r="D196" s="42" t="str">
        <f aca="false">IF(Data!D194="","",Data!D194)</f>
        <v>Filing &amp; payment</v>
      </c>
      <c r="E196" s="42" t="str">
        <f aca="false">IF(Data!E194="","",Data!E194)</f>
        <v>2000-OT</v>
      </c>
      <c r="F196" s="43" t="str">
        <f aca="false">IF(Data!F194="","",Data!F194)</f>
        <v>BIR Form 2000-OT (Documentary Stamp Tax Declaration/Return One-Time Transactions)</v>
      </c>
      <c r="G196" s="43" t="str">
        <f aca="false">IF(Data!G194="","",Data!G194)</f>
        <v>Month of April 2026</v>
      </c>
      <c r="H196" s="42" t="str">
        <f aca="false">IF(Data!H194="","",Data!H194)</f>
        <v>Published by BIR</v>
      </c>
      <c r="I196" s="43" t="str">
        <f aca="false">IF(Data!I194="","",Data!I194)</f>
        <v/>
      </c>
    </row>
    <row r="197" customFormat="false" ht="22.35" hidden="false" customHeight="false" outlineLevel="0" collapsed="false">
      <c r="A197" s="41" t="n">
        <f aca="false">IF(Data!A195="","",Data!A195)</f>
        <v>46147</v>
      </c>
      <c r="B197" s="42" t="str">
        <f aca="false">IF(Data!B195="","",Data!B195)</f>
        <v>Tuesday</v>
      </c>
      <c r="C197" s="42" t="str">
        <f aca="false">IF(Data!C195="","",Data!C195)</f>
        <v>May</v>
      </c>
      <c r="D197" s="42" t="str">
        <f aca="false">IF(Data!D195="","",Data!D195)</f>
        <v>Submission</v>
      </c>
      <c r="E197" s="42" t="str">
        <f aca="false">IF(Data!E195="","",Data!E195)</f>
        <v/>
      </c>
      <c r="F197" s="43" t="str">
        <f aca="false">IF(Data!F195="","",Data!F195)</f>
        <v>Summary Report of Certification issued by the President of the National Home Mortgage Finance Corporation (NHMFC)</v>
      </c>
      <c r="G197" s="43" t="str">
        <f aca="false">IF(Data!G195="","",Data!G195)</f>
        <v>Month of April 2026</v>
      </c>
      <c r="H197" s="42" t="str">
        <f aca="false">IF(Data!H195="","",Data!H195)</f>
        <v>Published by BIR</v>
      </c>
      <c r="I197" s="43" t="str">
        <f aca="false">IF(Data!I195="","",Data!I195)</f>
        <v/>
      </c>
    </row>
    <row r="198" customFormat="false" ht="43.25" hidden="false" customHeight="false" outlineLevel="0" collapsed="false">
      <c r="A198" s="41" t="n">
        <f aca="false">IF(Data!A196="","",Data!A196)</f>
        <v>46150</v>
      </c>
      <c r="B198" s="42" t="str">
        <f aca="false">IF(Data!B196="","",Data!B196)</f>
        <v>Friday</v>
      </c>
      <c r="C198" s="42" t="str">
        <f aca="false">IF(Data!C196="","",Data!C196)</f>
        <v>May</v>
      </c>
      <c r="D198" s="42" t="str">
        <f aca="false">IF(Data!D196="","",Data!D196)</f>
        <v>Submission</v>
      </c>
      <c r="E198" s="42" t="str">
        <f aca="false">IF(Data!E196="","",Data!E196)</f>
        <v/>
      </c>
      <c r="F198" s="43" t="str">
        <f aca="false">IF(Data!F196="","",Data!F196)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198" s="43" t="str">
        <f aca="false">IF(Data!G196="","",Data!G196)</f>
        <v>Month of April 2026</v>
      </c>
      <c r="H198" s="42" t="str">
        <f aca="false">IF(Data!H196="","",Data!H196)</f>
        <v>Published by BIR</v>
      </c>
      <c r="I198" s="43" t="str">
        <f aca="false">IF(Data!I196="","",Data!I196)</f>
        <v/>
      </c>
    </row>
    <row r="199" customFormat="false" ht="22.35" hidden="false" customHeight="false" outlineLevel="0" collapsed="false">
      <c r="A199" s="41" t="n">
        <f aca="false">IF(Data!A197="","",Data!A197)</f>
        <v>46150</v>
      </c>
      <c r="B199" s="42" t="str">
        <f aca="false">IF(Data!B197="","",Data!B197)</f>
        <v>Friday</v>
      </c>
      <c r="C199" s="42" t="str">
        <f aca="false">IF(Data!C197="","",Data!C197)</f>
        <v>May</v>
      </c>
      <c r="D199" s="42" t="str">
        <f aca="false">IF(Data!D197="","",Data!D197)</f>
        <v>Submission</v>
      </c>
      <c r="E199" s="42" t="str">
        <f aca="false">IF(Data!E197="","",Data!E197)</f>
        <v/>
      </c>
      <c r="F199" s="43" t="str">
        <f aca="false">IF(Data!F197="","",Data!F197)</f>
        <v>Monthly e-Sales Report for All Taxpayers using CRM/POS and/or Other Similar Business Machines whose last digit of 9-digit TIN is Even Number</v>
      </c>
      <c r="G199" s="43" t="str">
        <f aca="false">IF(Data!G197="","",Data!G197)</f>
        <v>Month of April 2026</v>
      </c>
      <c r="H199" s="42" t="str">
        <f aca="false">IF(Data!H197="","",Data!H197)</f>
        <v>Published by BIR</v>
      </c>
      <c r="I199" s="43" t="str">
        <f aca="false">IF(Data!I197="","",Data!I197)</f>
        <v/>
      </c>
    </row>
    <row r="200" customFormat="false" ht="32.8" hidden="false" customHeight="false" outlineLevel="0" collapsed="false">
      <c r="A200" s="41" t="n">
        <f aca="false">IF(Data!A198="","",Data!A198)</f>
        <v>46152</v>
      </c>
      <c r="B200" s="42" t="str">
        <f aca="false">IF(Data!B198="","",Data!B198)</f>
        <v>Sunday</v>
      </c>
      <c r="C200" s="42" t="str">
        <f aca="false">IF(Data!C198="","",Data!C198)</f>
        <v>May</v>
      </c>
      <c r="D200" s="42" t="str">
        <f aca="false">IF(Data!D198="","",Data!D198)</f>
        <v>Filing &amp; payment</v>
      </c>
      <c r="E200" s="42" t="str">
        <f aca="false">IF(Data!E198="","",Data!E198)</f>
        <v>1600-VT, 1600-PT, 1601-C</v>
      </c>
      <c r="F200" s="43" t="str">
        <f aca="false">IF(Data!F198="","",Data!F198)</f>
        <v>BIR Form 1600-VT (Monthly Remittance Return of Value-Added Tax) and/or 1600-PT (Other Percentage Taxes Withheld) and BIR Form 1601-C (Monthly Remittance Return of Income Taxes Withheld on Compensation). National Government Agencies (NGAs)</v>
      </c>
      <c r="G200" s="43" t="str">
        <f aca="false">IF(Data!G198="","",Data!G198)</f>
        <v>Month of April 2026</v>
      </c>
      <c r="H200" s="42" t="str">
        <f aca="false">IF(Data!H198="","",Data!H198)</f>
        <v>Published by BIR</v>
      </c>
      <c r="I200" s="43" t="str">
        <f aca="false">IF(Data!I198="","",Data!I198)</f>
        <v/>
      </c>
    </row>
    <row r="201" customFormat="false" ht="22.35" hidden="false" customHeight="false" outlineLevel="0" collapsed="false">
      <c r="A201" s="41" t="n">
        <f aca="false">IF(Data!A199="","",Data!A199)</f>
        <v>46152</v>
      </c>
      <c r="B201" s="42" t="str">
        <f aca="false">IF(Data!B199="","",Data!B199)</f>
        <v>Sunday</v>
      </c>
      <c r="C201" s="42" t="str">
        <f aca="false">IF(Data!C199="","",Data!C199)</f>
        <v>May</v>
      </c>
      <c r="D201" s="42" t="str">
        <f aca="false">IF(Data!D199="","",Data!D199)</f>
        <v>Filing &amp; payment</v>
      </c>
      <c r="E201" s="42" t="str">
        <f aca="false">IF(Data!E199="","",Data!E199)</f>
        <v>0620</v>
      </c>
      <c r="F201" s="43" t="str">
        <f aca="false">IF(Data!F199="","",Data!F199)</f>
        <v>BIR Form 0620 (Monthly Remittance Form of Tax Withheld on the Amount Withdrawn from the Decedent's Deposit Account) – eFPS &amp; Non-eFPS Filers</v>
      </c>
      <c r="G201" s="43" t="str">
        <f aca="false">IF(Data!G199="","",Data!G199)</f>
        <v>Month of April 2026</v>
      </c>
      <c r="H201" s="42" t="str">
        <f aca="false">IF(Data!H199="","",Data!H199)</f>
        <v>Published by BIR</v>
      </c>
      <c r="I201" s="43" t="str">
        <f aca="false">IF(Data!I199="","",Data!I199)</f>
        <v/>
      </c>
    </row>
    <row r="202" customFormat="false" ht="32.8" hidden="false" customHeight="false" outlineLevel="0" collapsed="false">
      <c r="A202" s="41" t="n">
        <f aca="false">IF(Data!A200="","",Data!A200)</f>
        <v>46152</v>
      </c>
      <c r="B202" s="42" t="str">
        <f aca="false">IF(Data!B200="","",Data!B200)</f>
        <v>Sunday</v>
      </c>
      <c r="C202" s="42" t="str">
        <f aca="false">IF(Data!C200="","",Data!C200)</f>
        <v>May</v>
      </c>
      <c r="D202" s="42" t="str">
        <f aca="false">IF(Data!D200="","",Data!D200)</f>
        <v>Filing &amp; payment</v>
      </c>
      <c r="E202" s="42" t="str">
        <f aca="false">IF(Data!E200="","",Data!E200)</f>
        <v>1600-VT, 1600-PT</v>
      </c>
      <c r="F202" s="43" t="str">
        <f aca="false">IF(Data!F200="","",Data!F200)</f>
        <v>BIR Form 1600-VT (Monthly Remittance Return of Value-Added Tax) and/or 1600-PT (Other Percentage Taxes Withheld) and Monthly Alphalist of Payees (MAP). eFPS &amp; Non-eFPS Filers</v>
      </c>
      <c r="G202" s="43" t="str">
        <f aca="false">IF(Data!G200="","",Data!G200)</f>
        <v>Month of April 2026</v>
      </c>
      <c r="H202" s="42" t="str">
        <f aca="false">IF(Data!H200="","",Data!H200)</f>
        <v>Published by BIR</v>
      </c>
      <c r="I202" s="43" t="str">
        <f aca="false">IF(Data!I200="","",Data!I200)</f>
        <v/>
      </c>
    </row>
    <row r="203" customFormat="false" ht="22.35" hidden="false" customHeight="false" outlineLevel="0" collapsed="false">
      <c r="A203" s="41" t="n">
        <f aca="false">IF(Data!A201="","",Data!A201)</f>
        <v>46152</v>
      </c>
      <c r="B203" s="42" t="str">
        <f aca="false">IF(Data!B201="","",Data!B201)</f>
        <v>Sunday</v>
      </c>
      <c r="C203" s="42" t="str">
        <f aca="false">IF(Data!C201="","",Data!C201)</f>
        <v>May</v>
      </c>
      <c r="D203" s="42" t="str">
        <f aca="false">IF(Data!D201="","",Data!D201)</f>
        <v>Filing &amp; payment</v>
      </c>
      <c r="E203" s="42" t="str">
        <f aca="false">IF(Data!E201="","",Data!E201)</f>
        <v>1606</v>
      </c>
      <c r="F203" s="43" t="str">
        <f aca="false">IF(Data!F201="","",Data!F201)</f>
        <v>BIR Form 1606 (Withholding Tax Remittance Return for Onerous Transfer of Real Property Other Than Capital Asset Including Taxable and Exempt)</v>
      </c>
      <c r="G203" s="43" t="str">
        <f aca="false">IF(Data!G201="","",Data!G201)</f>
        <v>Month of April 2026</v>
      </c>
      <c r="H203" s="42" t="str">
        <f aca="false">IF(Data!H201="","",Data!H201)</f>
        <v>Published by BIR</v>
      </c>
      <c r="I203" s="43" t="str">
        <f aca="false">IF(Data!I201="","",Data!I201)</f>
        <v/>
      </c>
    </row>
    <row r="204" customFormat="false" ht="22.35" hidden="false" customHeight="false" outlineLevel="0" collapsed="false">
      <c r="A204" s="41" t="n">
        <f aca="false">IF(Data!A202="","",Data!A202)</f>
        <v>46152</v>
      </c>
      <c r="B204" s="42" t="str">
        <f aca="false">IF(Data!B202="","",Data!B202)</f>
        <v>Sunday</v>
      </c>
      <c r="C204" s="42" t="str">
        <f aca="false">IF(Data!C202="","",Data!C202)</f>
        <v>May</v>
      </c>
      <c r="D204" s="42" t="str">
        <f aca="false">IF(Data!D202="","",Data!D202)</f>
        <v>Filing &amp; payment</v>
      </c>
      <c r="E204" s="42" t="str">
        <f aca="false">IF(Data!E202="","",Data!E202)</f>
        <v>2200-C</v>
      </c>
      <c r="F204" s="43" t="str">
        <f aca="false">IF(Data!F202="","",Data!F202)</f>
        <v>BIR Form 2200-C (Excise Tax Return for Cosmetic Procedures) with Monthly Summary of Cosmetic Procedures Performed</v>
      </c>
      <c r="G204" s="43" t="str">
        <f aca="false">IF(Data!G202="","",Data!G202)</f>
        <v>Month of April 2026</v>
      </c>
      <c r="H204" s="42" t="str">
        <f aca="false">IF(Data!H202="","",Data!H202)</f>
        <v>Published by BIR</v>
      </c>
      <c r="I204" s="43" t="str">
        <f aca="false">IF(Data!I202="","",Data!I202)</f>
        <v/>
      </c>
    </row>
    <row r="205" customFormat="false" ht="32.8" hidden="false" customHeight="false" outlineLevel="0" collapsed="false">
      <c r="A205" s="41" t="n">
        <f aca="false">IF(Data!A203="","",Data!A203)</f>
        <v>46152</v>
      </c>
      <c r="B205" s="42" t="str">
        <f aca="false">IF(Data!B203="","",Data!B203)</f>
        <v>Sunday</v>
      </c>
      <c r="C205" s="42" t="str">
        <f aca="false">IF(Data!C203="","",Data!C203)</f>
        <v>May</v>
      </c>
      <c r="D205" s="42" t="str">
        <f aca="false">IF(Data!D203="","",Data!D203)</f>
        <v>Filing &amp; payment</v>
      </c>
      <c r="E205" s="42" t="str">
        <f aca="false">IF(Data!E203="","",Data!E203)</f>
        <v>1601-C, 0619-E, 0619-F</v>
      </c>
      <c r="F205" s="43" t="str">
        <f aca="false">IF(Data!F203="","",Data!F203)</f>
        <v>BIR Forms 1601-C (Monthly Remittance Return of Income Taxes Withheld on Compensation) and/or 0619-E (Monthly Remittance Form of Creditable Income Taxes Withheld-Expanded) and/or 0619-F (Monthly Remittance Form of Final Income Taxes Withheld). Non-eFPS Filers</v>
      </c>
      <c r="G205" s="43" t="str">
        <f aca="false">IF(Data!G203="","",Data!G203)</f>
        <v>Month of April 2026</v>
      </c>
      <c r="H205" s="42" t="str">
        <f aca="false">IF(Data!H203="","",Data!H203)</f>
        <v>Published by BIR</v>
      </c>
      <c r="I205" s="43" t="str">
        <f aca="false">IF(Data!I203="","",Data!I203)</f>
        <v/>
      </c>
    </row>
    <row r="206" customFormat="false" ht="22.35" hidden="false" customHeight="false" outlineLevel="0" collapsed="false">
      <c r="A206" s="41" t="n">
        <f aca="false">IF(Data!A204="","",Data!A204)</f>
        <v>46152</v>
      </c>
      <c r="B206" s="42" t="str">
        <f aca="false">IF(Data!B204="","",Data!B204)</f>
        <v>Sunday</v>
      </c>
      <c r="C206" s="42" t="str">
        <f aca="false">IF(Data!C204="","",Data!C204)</f>
        <v>May</v>
      </c>
      <c r="D206" s="42" t="str">
        <f aca="false">IF(Data!D204="","",Data!D204)</f>
        <v>Filing &amp; payment</v>
      </c>
      <c r="E206" s="42" t="str">
        <f aca="false">IF(Data!E204="","",Data!E204)</f>
        <v>2200-M</v>
      </c>
      <c r="F206" s="43" t="str">
        <f aca="false">IF(Data!F204="","",Data!F204)</f>
        <v>BIR Form 2200-M Excise Tax Return for the Amount of Excise Taxes Collected from Payment Made to Sellers of Metallic Minerals</v>
      </c>
      <c r="G206" s="43" t="str">
        <f aca="false">IF(Data!G204="","",Data!G204)</f>
        <v>Month of April 2026</v>
      </c>
      <c r="H206" s="42" t="str">
        <f aca="false">IF(Data!H204="","",Data!H204)</f>
        <v>Published by BIR</v>
      </c>
      <c r="I206" s="43" t="str">
        <f aca="false">IF(Data!I204="","",Data!I204)</f>
        <v/>
      </c>
    </row>
    <row r="207" customFormat="false" ht="22.35" hidden="false" customHeight="false" outlineLevel="0" collapsed="false">
      <c r="A207" s="41" t="n">
        <f aca="false">IF(Data!A205="","",Data!A205)</f>
        <v>46152</v>
      </c>
      <c r="B207" s="42" t="str">
        <f aca="false">IF(Data!B205="","",Data!B205)</f>
        <v>Sunday</v>
      </c>
      <c r="C207" s="42" t="str">
        <f aca="false">IF(Data!C205="","",Data!C205)</f>
        <v>May</v>
      </c>
      <c r="D207" s="42" t="str">
        <f aca="false">IF(Data!D205="","",Data!D205)</f>
        <v>Submission</v>
      </c>
      <c r="E207" s="42" t="str">
        <f aca="false">IF(Data!E205="","",Data!E205)</f>
        <v/>
      </c>
      <c r="F207" s="43" t="str">
        <f aca="false">IF(Data!F205="","",Data!F205)</f>
        <v>Information Return on Releases of Refined Sugar by the Proprietor or Operator of a Sugar Refinery or Mill</v>
      </c>
      <c r="G207" s="43" t="str">
        <f aca="false">IF(Data!G205="","",Data!G205)</f>
        <v>Month of April 2026</v>
      </c>
      <c r="H207" s="42" t="str">
        <f aca="false">IF(Data!H205="","",Data!H205)</f>
        <v>Published by BIR</v>
      </c>
      <c r="I207" s="43" t="str">
        <f aca="false">IF(Data!I205="","",Data!I205)</f>
        <v/>
      </c>
    </row>
    <row r="208" customFormat="false" ht="22.35" hidden="false" customHeight="false" outlineLevel="0" collapsed="false">
      <c r="A208" s="41" t="n">
        <f aca="false">IF(Data!A206="","",Data!A206)</f>
        <v>46152</v>
      </c>
      <c r="B208" s="42" t="str">
        <f aca="false">IF(Data!B206="","",Data!B206)</f>
        <v>Sunday</v>
      </c>
      <c r="C208" s="42" t="str">
        <f aca="false">IF(Data!C206="","",Data!C206)</f>
        <v>May</v>
      </c>
      <c r="D208" s="42" t="str">
        <f aca="false">IF(Data!D206="","",Data!D206)</f>
        <v>Submission</v>
      </c>
      <c r="E208" s="42" t="str">
        <f aca="false">IF(Data!E206="","",Data!E206)</f>
        <v/>
      </c>
      <c r="F208" s="43" t="str">
        <f aca="false">IF(Data!F206="","",Data!F206)</f>
        <v>List of Buyers of Sugar Together with a Copy of Certificate of Advance Payment of VAT made by each buyer appearing in the List by a Sugar Cooperative</v>
      </c>
      <c r="G208" s="43" t="str">
        <f aca="false">IF(Data!G206="","",Data!G206)</f>
        <v>Month of April 2026</v>
      </c>
      <c r="H208" s="42" t="str">
        <f aca="false">IF(Data!H206="","",Data!H206)</f>
        <v>Published by BIR</v>
      </c>
      <c r="I208" s="43" t="str">
        <f aca="false">IF(Data!I206="","",Data!I206)</f>
        <v/>
      </c>
    </row>
    <row r="209" customFormat="false" ht="22.35" hidden="false" customHeight="false" outlineLevel="0" collapsed="false">
      <c r="A209" s="41" t="n">
        <f aca="false">IF(Data!A207="","",Data!A207)</f>
        <v>46152</v>
      </c>
      <c r="B209" s="42" t="str">
        <f aca="false">IF(Data!B207="","",Data!B207)</f>
        <v>Sunday</v>
      </c>
      <c r="C209" s="42" t="str">
        <f aca="false">IF(Data!C207="","",Data!C207)</f>
        <v>May</v>
      </c>
      <c r="D209" s="42" t="str">
        <f aca="false">IF(Data!D207="","",Data!D207)</f>
        <v>Submission</v>
      </c>
      <c r="E209" s="42" t="str">
        <f aca="false">IF(Data!E207="","",Data!E207)</f>
        <v/>
      </c>
      <c r="F209" s="43" t="str">
        <f aca="false">IF(Data!F207="","",Data!F207)</f>
        <v>Monthly e-Sales Report for All Taxpayers using CRM/POS and/or Other Similar Business Machines whose last digit of 9-digit TIN is Odd Number</v>
      </c>
      <c r="G209" s="43" t="str">
        <f aca="false">IF(Data!G207="","",Data!G207)</f>
        <v>Month of April 2026</v>
      </c>
      <c r="H209" s="42" t="str">
        <f aca="false">IF(Data!H207="","",Data!H207)</f>
        <v>Published by BIR</v>
      </c>
      <c r="I209" s="43" t="str">
        <f aca="false">IF(Data!I207="","",Data!I207)</f>
        <v/>
      </c>
    </row>
    <row r="210" customFormat="false" ht="43.25" hidden="false" customHeight="false" outlineLevel="0" collapsed="false">
      <c r="A210" s="41" t="n">
        <f aca="false">IF(Data!A208="","",Data!A208)</f>
        <v>46153</v>
      </c>
      <c r="B210" s="42" t="str">
        <f aca="false">IF(Data!B208="","",Data!B208)</f>
        <v>Monday</v>
      </c>
      <c r="C210" s="42" t="str">
        <f aca="false">IF(Data!C208="","",Data!C208)</f>
        <v>May</v>
      </c>
      <c r="D210" s="42" t="str">
        <f aca="false">IF(Data!D208="","",Data!D208)</f>
        <v>Filing</v>
      </c>
      <c r="E210" s="42" t="str">
        <f aca="false">IF(Data!E208="","",Data!E208)</f>
        <v>1601-C, 0619-E, 0619-F</v>
      </c>
      <c r="F210" s="43" t="str">
        <f aca="false">IF(Data!F208="","",Data!F208)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210" s="43" t="str">
        <f aca="false">IF(Data!G208="","",Data!G208)</f>
        <v>Month of April 2026</v>
      </c>
      <c r="H210" s="42" t="str">
        <f aca="false">IF(Data!H208="","",Data!H208)</f>
        <v>Published by BIR</v>
      </c>
      <c r="I210" s="43" t="str">
        <f aca="false">IF(Data!I208="","",Data!I208)</f>
        <v/>
      </c>
    </row>
    <row r="211" customFormat="false" ht="43.25" hidden="false" customHeight="false" outlineLevel="0" collapsed="false">
      <c r="A211" s="41" t="n">
        <f aca="false">IF(Data!A209="","",Data!A209)</f>
        <v>46154</v>
      </c>
      <c r="B211" s="42" t="str">
        <f aca="false">IF(Data!B209="","",Data!B209)</f>
        <v>Tuesday</v>
      </c>
      <c r="C211" s="42" t="str">
        <f aca="false">IF(Data!C209="","",Data!C209)</f>
        <v>May</v>
      </c>
      <c r="D211" s="42" t="str">
        <f aca="false">IF(Data!D209="","",Data!D209)</f>
        <v>Filing</v>
      </c>
      <c r="E211" s="42" t="str">
        <f aca="false">IF(Data!E209="","",Data!E209)</f>
        <v>1601-C, 0619-E, 0619-F</v>
      </c>
      <c r="F211" s="43" t="str">
        <f aca="false">IF(Data!F209="","",Data!F209)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211" s="43" t="str">
        <f aca="false">IF(Data!G209="","",Data!G209)</f>
        <v>Month of April 2026</v>
      </c>
      <c r="H211" s="42" t="str">
        <f aca="false">IF(Data!H209="","",Data!H209)</f>
        <v>Published by BIR</v>
      </c>
      <c r="I211" s="43" t="str">
        <f aca="false">IF(Data!I209="","",Data!I209)</f>
        <v/>
      </c>
    </row>
    <row r="212" customFormat="false" ht="43.25" hidden="false" customHeight="false" outlineLevel="0" collapsed="false">
      <c r="A212" s="41" t="n">
        <f aca="false">IF(Data!A210="","",Data!A210)</f>
        <v>46155</v>
      </c>
      <c r="B212" s="42" t="str">
        <f aca="false">IF(Data!B210="","",Data!B210)</f>
        <v>Wednesday</v>
      </c>
      <c r="C212" s="42" t="str">
        <f aca="false">IF(Data!C210="","",Data!C210)</f>
        <v>May</v>
      </c>
      <c r="D212" s="42" t="str">
        <f aca="false">IF(Data!D210="","",Data!D210)</f>
        <v>Filing</v>
      </c>
      <c r="E212" s="42" t="str">
        <f aca="false">IF(Data!E210="","",Data!E210)</f>
        <v>1601-C, 0619-E, 0619-F</v>
      </c>
      <c r="F212" s="43" t="str">
        <f aca="false">IF(Data!F210="","",Data!F210)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212" s="43" t="str">
        <f aca="false">IF(Data!G210="","",Data!G210)</f>
        <v>Month of April 2026</v>
      </c>
      <c r="H212" s="42" t="str">
        <f aca="false">IF(Data!H210="","",Data!H210)</f>
        <v>Published by BIR</v>
      </c>
      <c r="I212" s="43" t="str">
        <f aca="false">IF(Data!I210="","",Data!I210)</f>
        <v/>
      </c>
    </row>
    <row r="213" customFormat="false" ht="43.25" hidden="false" customHeight="false" outlineLevel="0" collapsed="false">
      <c r="A213" s="41" t="n">
        <f aca="false">IF(Data!A211="","",Data!A211)</f>
        <v>46156</v>
      </c>
      <c r="B213" s="42" t="str">
        <f aca="false">IF(Data!B211="","",Data!B211)</f>
        <v>Thursday</v>
      </c>
      <c r="C213" s="42" t="str">
        <f aca="false">IF(Data!C211="","",Data!C211)</f>
        <v>May</v>
      </c>
      <c r="D213" s="42" t="str">
        <f aca="false">IF(Data!D211="","",Data!D211)</f>
        <v>Filing</v>
      </c>
      <c r="E213" s="42" t="str">
        <f aca="false">IF(Data!E211="","",Data!E211)</f>
        <v>1601-C, 0619-E, 0619-F</v>
      </c>
      <c r="F213" s="43" t="str">
        <f aca="false">IF(Data!F211="","",Data!F211)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213" s="43" t="str">
        <f aca="false">IF(Data!G211="","",Data!G211)</f>
        <v>Month of April 2026</v>
      </c>
      <c r="H213" s="42" t="str">
        <f aca="false">IF(Data!H211="","",Data!H211)</f>
        <v>Published by BIR</v>
      </c>
      <c r="I213" s="43" t="str">
        <f aca="false">IF(Data!I211="","",Data!I211)</f>
        <v/>
      </c>
    </row>
    <row r="214" customFormat="false" ht="32.8" hidden="false" customHeight="false" outlineLevel="0" collapsed="false">
      <c r="A214" s="41" t="n">
        <f aca="false">IF(Data!A212="","",Data!A212)</f>
        <v>46157</v>
      </c>
      <c r="B214" s="42" t="str">
        <f aca="false">IF(Data!B212="","",Data!B212)</f>
        <v>Friday</v>
      </c>
      <c r="C214" s="42" t="str">
        <f aca="false">IF(Data!C212="","",Data!C212)</f>
        <v>May</v>
      </c>
      <c r="D214" s="42" t="str">
        <f aca="false">IF(Data!D212="","",Data!D212)</f>
        <v>Filing &amp; payment</v>
      </c>
      <c r="E214" s="42" t="str">
        <f aca="false">IF(Data!E212="","",Data!E212)</f>
        <v>1702, 1702-EX, 1702-MX</v>
      </c>
      <c r="F214" s="43" t="str">
        <f aca="false">IF(Data!F212="","",Data!F212)</f>
        <v>BIR Form 1702 – RT/1702-EX/1702-MX - For Calendar Year ending December 31, 2025</v>
      </c>
      <c r="G214" s="43" t="str">
        <f aca="false">IF(Data!G212="","",Data!G212)</f>
        <v/>
      </c>
      <c r="H214" s="42" t="str">
        <f aca="false">IF(Data!H212="","",Data!H212)</f>
        <v>Published by BIR</v>
      </c>
      <c r="I214" s="43" t="str">
        <f aca="false">IF(Data!I212="","",Data!I212)</f>
        <v>Last day for filing and payment of Annual Income Tax Returns, including its Attachments, pursuant to RMC Nos. 30-2026 and 39-2026</v>
      </c>
    </row>
    <row r="215" customFormat="false" ht="32.8" hidden="false" customHeight="false" outlineLevel="0" collapsed="false">
      <c r="A215" s="41" t="n">
        <f aca="false">IF(Data!A213="","",Data!A213)</f>
        <v>46157</v>
      </c>
      <c r="B215" s="42" t="str">
        <f aca="false">IF(Data!B213="","",Data!B213)</f>
        <v>Friday</v>
      </c>
      <c r="C215" s="42" t="str">
        <f aca="false">IF(Data!C213="","",Data!C213)</f>
        <v>May</v>
      </c>
      <c r="D215" s="42" t="str">
        <f aca="false">IF(Data!D213="","",Data!D213)</f>
        <v>Filing &amp; payment</v>
      </c>
      <c r="E215" s="42" t="str">
        <f aca="false">IF(Data!E213="","",Data!E213)</f>
        <v>1700, 1701, 1701-MS, 1701A</v>
      </c>
      <c r="F215" s="43" t="str">
        <f aca="false">IF(Data!F213="","",Data!F213)</f>
        <v>BIR Forms 1700, 1701, 1701-MS &amp; 1701A – For Calendar Year ending December 31, 2025</v>
      </c>
      <c r="G215" s="43" t="str">
        <f aca="false">IF(Data!G213="","",Data!G213)</f>
        <v/>
      </c>
      <c r="H215" s="42" t="str">
        <f aca="false">IF(Data!H213="","",Data!H213)</f>
        <v>Published by BIR</v>
      </c>
      <c r="I215" s="43" t="str">
        <f aca="false">IF(Data!I213="","",Data!I213)</f>
        <v>Last day for filing and payment of Annual Income Tax Returns, including its Attachments, pursuant to RMC Nos. 30-2026 and 39-2026</v>
      </c>
    </row>
    <row r="216" customFormat="false" ht="43.25" hidden="false" customHeight="false" outlineLevel="0" collapsed="false">
      <c r="A216" s="41" t="n">
        <f aca="false">IF(Data!A214="","",Data!A214)</f>
        <v>46157</v>
      </c>
      <c r="B216" s="42" t="str">
        <f aca="false">IF(Data!B214="","",Data!B214)</f>
        <v>Friday</v>
      </c>
      <c r="C216" s="42" t="str">
        <f aca="false">IF(Data!C214="","",Data!C214)</f>
        <v>May</v>
      </c>
      <c r="D216" s="42" t="str">
        <f aca="false">IF(Data!D214="","",Data!D214)</f>
        <v>Filing &amp; payment</v>
      </c>
      <c r="E216" s="42" t="str">
        <f aca="false">IF(Data!E214="","",Data!E214)</f>
        <v>1601-C, 0619-E, 0619-F</v>
      </c>
      <c r="F216" s="43" t="str">
        <f aca="false">IF(Data!F214="","",Data!F214)</f>
        <v>BIR Forms 1601-C (Monthly Remittance Return of Income Taxes Withheld on Compensation) and/or 0619-E (Monthly Remittance Form of Creditable Income Taxes Withheld-Expanded) and/or 0619-F (Monthly Remittance Form of Final Income Taxes Withheld). eFPS Filers under Group A</v>
      </c>
      <c r="G216" s="43" t="str">
        <f aca="false">IF(Data!G214="","",Data!G214)</f>
        <v>Month of April 2026</v>
      </c>
      <c r="H216" s="42" t="str">
        <f aca="false">IF(Data!H214="","",Data!H214)</f>
        <v>Published by BIR</v>
      </c>
      <c r="I216" s="43" t="str">
        <f aca="false">IF(Data!I214="","",Data!I214)</f>
        <v/>
      </c>
    </row>
    <row r="217" customFormat="false" ht="32.8" hidden="false" customHeight="false" outlineLevel="0" collapsed="false">
      <c r="A217" s="41" t="n">
        <f aca="false">IF(Data!A215="","",Data!A215)</f>
        <v>46157</v>
      </c>
      <c r="B217" s="42" t="str">
        <f aca="false">IF(Data!B215="","",Data!B215)</f>
        <v>Friday</v>
      </c>
      <c r="C217" s="42" t="str">
        <f aca="false">IF(Data!C215="","",Data!C215)</f>
        <v>May</v>
      </c>
      <c r="D217" s="42" t="str">
        <f aca="false">IF(Data!D215="","",Data!D215)</f>
        <v>Filing &amp; payment</v>
      </c>
      <c r="E217" s="42" t="str">
        <f aca="false">IF(Data!E215="","",Data!E215)</f>
        <v>1701Q</v>
      </c>
      <c r="F217" s="43" t="str">
        <f aca="false">IF(Data!F215="","",Data!F215)</f>
        <v>BIR Form 1701Q (Quarterly Income Tax Return For Individuals, Estates &amp; Trusts) and Summary Alphalist of Withholding Taxes (SAWT) – eFPS &amp; Non-eFPS Filers – For the Quarter ending March 31, 2026</v>
      </c>
      <c r="G217" s="43" t="str">
        <f aca="false">IF(Data!G215="","",Data!G215)</f>
        <v/>
      </c>
      <c r="H217" s="42" t="str">
        <f aca="false">IF(Data!H215="","",Data!H215)</f>
        <v>Published by BIR</v>
      </c>
      <c r="I217" s="43" t="str">
        <f aca="false">IF(Data!I215="","",Data!I215)</f>
        <v/>
      </c>
    </row>
    <row r="218" customFormat="false" ht="15" hidden="false" customHeight="false" outlineLevel="0" collapsed="false">
      <c r="A218" s="41" t="n">
        <f aca="false">IF(Data!A216="","",Data!A216)</f>
        <v>46157</v>
      </c>
      <c r="B218" s="42" t="str">
        <f aca="false">IF(Data!B216="","",Data!B216)</f>
        <v>Friday</v>
      </c>
      <c r="C218" s="42" t="str">
        <f aca="false">IF(Data!C216="","",Data!C216)</f>
        <v>May</v>
      </c>
      <c r="D218" s="42" t="str">
        <f aca="false">IF(Data!D216="","",Data!D216)</f>
        <v>Filing &amp; payment</v>
      </c>
      <c r="E218" s="42" t="str">
        <f aca="false">IF(Data!E216="","",Data!E216)</f>
        <v>1702, 1702-EX, 1702-MX</v>
      </c>
      <c r="F218" s="43" t="str">
        <f aca="false">IF(Data!F216="","",Data!F216)</f>
        <v>BIR Form 1702–RT/1702-EX/1702-MX – Fiscal Year ending January 31, 2026</v>
      </c>
      <c r="G218" s="43" t="str">
        <f aca="false">IF(Data!G216="","",Data!G216)</f>
        <v/>
      </c>
      <c r="H218" s="42" t="str">
        <f aca="false">IF(Data!H216="","",Data!H216)</f>
        <v>Published by BIR</v>
      </c>
      <c r="I218" s="43" t="str">
        <f aca="false">IF(Data!I216="","",Data!I216)</f>
        <v/>
      </c>
    </row>
    <row r="219" customFormat="false" ht="22.35" hidden="false" customHeight="false" outlineLevel="0" collapsed="false">
      <c r="A219" s="41" t="n">
        <f aca="false">IF(Data!A217="","",Data!A217)</f>
        <v>46157</v>
      </c>
      <c r="B219" s="42" t="str">
        <f aca="false">IF(Data!B217="","",Data!B217)</f>
        <v>Friday</v>
      </c>
      <c r="C219" s="42" t="str">
        <f aca="false">IF(Data!C217="","",Data!C217)</f>
        <v>May</v>
      </c>
      <c r="D219" s="42" t="str">
        <f aca="false">IF(Data!D217="","",Data!D217)</f>
        <v>Filing &amp; payment</v>
      </c>
      <c r="E219" s="42" t="str">
        <f aca="false">IF(Data!E217="","",Data!E217)</f>
        <v>1707-A</v>
      </c>
      <c r="F219" s="43" t="str">
        <f aca="false">IF(Data!F217="","",Data!F217)</f>
        <v>BIR Form 1707-A (Annual Capital Gains Tax Return For Onerous Transfer of Shares of Stock Not Traded Through the Local Stock Exchange) – by Corporate Taxpayers</v>
      </c>
      <c r="G219" s="43" t="str">
        <f aca="false">IF(Data!G217="","",Data!G217)</f>
        <v>Fiscal Year ending January 31, 2026</v>
      </c>
      <c r="H219" s="42" t="str">
        <f aca="false">IF(Data!H217="","",Data!H217)</f>
        <v>Published by BIR</v>
      </c>
      <c r="I219" s="43" t="str">
        <f aca="false">IF(Data!I217="","",Data!I217)</f>
        <v/>
      </c>
    </row>
    <row r="220" customFormat="false" ht="43.25" hidden="false" customHeight="false" outlineLevel="0" collapsed="false">
      <c r="A220" s="41" t="n">
        <f aca="false">IF(Data!A218="","",Data!A218)</f>
        <v>46157</v>
      </c>
      <c r="B220" s="42" t="str">
        <f aca="false">IF(Data!B218="","",Data!B218)</f>
        <v>Friday</v>
      </c>
      <c r="C220" s="42" t="str">
        <f aca="false">IF(Data!C218="","",Data!C218)</f>
        <v>May</v>
      </c>
      <c r="D220" s="42" t="str">
        <f aca="false">IF(Data!D218="","",Data!D218)</f>
        <v>Payment</v>
      </c>
      <c r="E220" s="42" t="str">
        <f aca="false">IF(Data!E218="","",Data!E218)</f>
        <v>1601-C, 0619-E, 0619-F</v>
      </c>
      <c r="F220" s="43" t="str">
        <f aca="false">IF(Data!F218="","",Data!F218)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220" s="43" t="str">
        <f aca="false">IF(Data!G218="","",Data!G218)</f>
        <v>Month of April 2026</v>
      </c>
      <c r="H220" s="42" t="str">
        <f aca="false">IF(Data!H218="","",Data!H218)</f>
        <v>Published by BIR</v>
      </c>
      <c r="I220" s="43" t="str">
        <f aca="false">IF(Data!I218="","",Data!I218)</f>
        <v/>
      </c>
    </row>
    <row r="221" customFormat="false" ht="15" hidden="false" customHeight="false" outlineLevel="0" collapsed="false">
      <c r="A221" s="41" t="n">
        <f aca="false">IF(Data!A219="","",Data!A219)</f>
        <v>46157</v>
      </c>
      <c r="B221" s="42" t="str">
        <f aca="false">IF(Data!B219="","",Data!B219)</f>
        <v>Friday</v>
      </c>
      <c r="C221" s="42" t="str">
        <f aca="false">IF(Data!C219="","",Data!C219)</f>
        <v>May</v>
      </c>
      <c r="D221" s="42" t="str">
        <f aca="false">IF(Data!D219="","",Data!D219)</f>
        <v>Registration</v>
      </c>
      <c r="E221" s="42" t="str">
        <f aca="false">IF(Data!E219="","",Data!E219)</f>
        <v/>
      </c>
      <c r="F221" s="43" t="str">
        <f aca="false">IF(Data!F219="","",Data!F219)</f>
        <v>Permanently Bound Loose-Leaf Books of Accounts/Invoices and Other Accounting Records</v>
      </c>
      <c r="G221" s="43" t="str">
        <f aca="false">IF(Data!G219="","",Data!G219)</f>
        <v>Fiscal Year ending April 30, 2026</v>
      </c>
      <c r="H221" s="42" t="str">
        <f aca="false">IF(Data!H219="","",Data!H219)</f>
        <v>Published by BIR</v>
      </c>
      <c r="I221" s="43" t="str">
        <f aca="false">IF(Data!I219="","",Data!I219)</f>
        <v/>
      </c>
    </row>
    <row r="222" customFormat="false" ht="15" hidden="false" customHeight="false" outlineLevel="0" collapsed="false">
      <c r="A222" s="41" t="n">
        <f aca="false">IF(Data!A220="","",Data!A220)</f>
        <v>46158</v>
      </c>
      <c r="B222" s="42" t="str">
        <f aca="false">IF(Data!B220="","",Data!B220)</f>
        <v>Saturday</v>
      </c>
      <c r="C222" s="42" t="str">
        <f aca="false">IF(Data!C220="","",Data!C220)</f>
        <v>May</v>
      </c>
      <c r="D222" s="42" t="str">
        <f aca="false">IF(Data!D220="","",Data!D220)</f>
        <v>Submission</v>
      </c>
      <c r="E222" s="42" t="str">
        <f aca="false">IF(Data!E220="","",Data!E220)</f>
        <v/>
      </c>
      <c r="F222" s="43" t="str">
        <f aca="false">IF(Data!F220="","",Data!F220)</f>
        <v>Consolidated Return of All Transactions based on the Reconciled Data of Stockbrokers</v>
      </c>
      <c r="G222" s="43" t="str">
        <f aca="false">IF(Data!G220="","",Data!G220)</f>
        <v>May 1-15, 2026</v>
      </c>
      <c r="H222" s="42" t="str">
        <f aca="false">IF(Data!H220="","",Data!H220)</f>
        <v>Published by BIR</v>
      </c>
      <c r="I222" s="43" t="str">
        <f aca="false">IF(Data!I220="","",Data!I220)</f>
        <v/>
      </c>
    </row>
    <row r="223" customFormat="false" ht="22.35" hidden="false" customHeight="false" outlineLevel="0" collapsed="false">
      <c r="A223" s="41" t="n">
        <f aca="false">IF(Data!A221="","",Data!A221)</f>
        <v>46162</v>
      </c>
      <c r="B223" s="42" t="str">
        <f aca="false">IF(Data!B221="","",Data!B221)</f>
        <v>Wednesday</v>
      </c>
      <c r="C223" s="42" t="str">
        <f aca="false">IF(Data!C221="","",Data!C221)</f>
        <v>May</v>
      </c>
      <c r="D223" s="42" t="str">
        <f aca="false">IF(Data!D221="","",Data!D221)</f>
        <v>Filing &amp; payment</v>
      </c>
      <c r="E223" s="42" t="str">
        <f aca="false">IF(Data!E221="","",Data!E221)</f>
        <v>1600 WP</v>
      </c>
      <c r="F223" s="43" t="str">
        <f aca="false">IF(Data!F221="","",Data!F221)</f>
        <v>BIR Form 1600 WP (Remittance Return of Percentage Tax on Winnings and Prizes Withheld by Race Track Operators) – eFPS &amp; Non-eFPS Filers</v>
      </c>
      <c r="G223" s="43" t="str">
        <f aca="false">IF(Data!G221="","",Data!G221)</f>
        <v>Month of April 2026</v>
      </c>
      <c r="H223" s="42" t="str">
        <f aca="false">IF(Data!H221="","",Data!H221)</f>
        <v>Published by BIR</v>
      </c>
      <c r="I223" s="43" t="str">
        <f aca="false">IF(Data!I221="","",Data!I221)</f>
        <v/>
      </c>
    </row>
    <row r="224" customFormat="false" ht="15" hidden="false" customHeight="false" outlineLevel="0" collapsed="false">
      <c r="A224" s="41" t="n">
        <f aca="false">IF(Data!A222="","",Data!A222)</f>
        <v>46167</v>
      </c>
      <c r="B224" s="42" t="str">
        <f aca="false">IF(Data!B222="","",Data!B222)</f>
        <v>Monday</v>
      </c>
      <c r="C224" s="42" t="str">
        <f aca="false">IF(Data!C222="","",Data!C222)</f>
        <v>May</v>
      </c>
      <c r="D224" s="42" t="str">
        <f aca="false">IF(Data!D222="","",Data!D222)</f>
        <v>Filing &amp; payment</v>
      </c>
      <c r="E224" s="42" t="str">
        <f aca="false">IF(Data!E222="","",Data!E222)</f>
        <v>2550-DS</v>
      </c>
      <c r="F224" s="43" t="str">
        <f aca="false">IF(Data!F222="","",Data!F222)</f>
        <v>BIR Form 2550-DS (Value-Added Tax (VAT) Return for Nonresident Digital Service Provider)</v>
      </c>
      <c r="G224" s="43" t="str">
        <f aca="false">IF(Data!G222="","",Data!G222)</f>
        <v>Fiscal Quarter ending April 30, 2026</v>
      </c>
      <c r="H224" s="42" t="str">
        <f aca="false">IF(Data!H222="","",Data!H222)</f>
        <v>Published by BIR</v>
      </c>
      <c r="I224" s="43" t="str">
        <f aca="false">IF(Data!I222="","",Data!I222)</f>
        <v/>
      </c>
    </row>
    <row r="225" customFormat="false" ht="22.35" hidden="false" customHeight="false" outlineLevel="0" collapsed="false">
      <c r="A225" s="41" t="n">
        <f aca="false">IF(Data!A223="","",Data!A223)</f>
        <v>46167</v>
      </c>
      <c r="B225" s="42" t="str">
        <f aca="false">IF(Data!B223="","",Data!B223)</f>
        <v>Monday</v>
      </c>
      <c r="C225" s="42" t="str">
        <f aca="false">IF(Data!C223="","",Data!C223)</f>
        <v>May</v>
      </c>
      <c r="D225" s="42" t="str">
        <f aca="false">IF(Data!D223="","",Data!D223)</f>
        <v>Filing &amp; payment</v>
      </c>
      <c r="E225" s="42" t="str">
        <f aca="false">IF(Data!E223="","",Data!E223)</f>
        <v>2550Q</v>
      </c>
      <c r="F225" s="43" t="str">
        <f aca="false">IF(Data!F223="","",Data!F223)</f>
        <v>BIR Form 2550Q (Quarterly Value-Added Tax Return). eFPS &amp; Non-eFPS Filers – Fiscal Quarter ending April 30, 2026</v>
      </c>
      <c r="G225" s="43" t="str">
        <f aca="false">IF(Data!G223="","",Data!G223)</f>
        <v/>
      </c>
      <c r="H225" s="42" t="str">
        <f aca="false">IF(Data!H223="","",Data!H223)</f>
        <v>Published by BIR</v>
      </c>
      <c r="I225" s="43" t="str">
        <f aca="false">IF(Data!I223="","",Data!I223)</f>
        <v/>
      </c>
    </row>
    <row r="226" customFormat="false" ht="15" hidden="false" customHeight="false" outlineLevel="0" collapsed="false">
      <c r="A226" s="41" t="n">
        <f aca="false">IF(Data!A224="","",Data!A224)</f>
        <v>46167</v>
      </c>
      <c r="B226" s="42" t="str">
        <f aca="false">IF(Data!B224="","",Data!B224)</f>
        <v>Monday</v>
      </c>
      <c r="C226" s="42" t="str">
        <f aca="false">IF(Data!C224="","",Data!C224)</f>
        <v>May</v>
      </c>
      <c r="D226" s="42" t="str">
        <f aca="false">IF(Data!D224="","",Data!D224)</f>
        <v>Filing &amp; payment</v>
      </c>
      <c r="E226" s="42" t="str">
        <f aca="false">IF(Data!E224="","",Data!E224)</f>
        <v>2551Q</v>
      </c>
      <c r="F226" s="43" t="str">
        <f aca="false">IF(Data!F224="","",Data!F224)</f>
        <v>BIR Form 2551Q (Quarterly Percentage Tax Return). eFPS &amp; Non-eFPS Filers</v>
      </c>
      <c r="G226" s="43" t="str">
        <f aca="false">IF(Data!G224="","",Data!G224)</f>
        <v>Fiscal Quarter ending April 30, 2026</v>
      </c>
      <c r="H226" s="42" t="str">
        <f aca="false">IF(Data!H224="","",Data!H224)</f>
        <v>Published by BIR</v>
      </c>
      <c r="I226" s="43" t="str">
        <f aca="false">IF(Data!I224="","",Data!I224)</f>
        <v/>
      </c>
    </row>
    <row r="227" customFormat="false" ht="22.35" hidden="false" customHeight="false" outlineLevel="0" collapsed="false">
      <c r="A227" s="41" t="n">
        <f aca="false">IF(Data!A225="","",Data!A225)</f>
        <v>46167</v>
      </c>
      <c r="B227" s="42" t="str">
        <f aca="false">IF(Data!B225="","",Data!B225)</f>
        <v>Monday</v>
      </c>
      <c r="C227" s="42" t="str">
        <f aca="false">IF(Data!C225="","",Data!C225)</f>
        <v>May</v>
      </c>
      <c r="D227" s="42" t="str">
        <f aca="false">IF(Data!D225="","",Data!D225)</f>
        <v>Submission</v>
      </c>
      <c r="E227" s="42" t="str">
        <f aca="false">IF(Data!E225="","",Data!E225)</f>
        <v/>
      </c>
      <c r="F227" s="43" t="str">
        <f aca="false">IF(Data!F225="","",Data!F225)</f>
        <v>Quarterly Summary List of Sales/Purchases/Importations by a VAT Registered Taxpayers. Non-eFPS Filers – Fiscal Quarter ending April 30, 2026</v>
      </c>
      <c r="G227" s="43" t="str">
        <f aca="false">IF(Data!G225="","",Data!G225)</f>
        <v/>
      </c>
      <c r="H227" s="42" t="str">
        <f aca="false">IF(Data!H225="","",Data!H225)</f>
        <v>Published by BIR</v>
      </c>
      <c r="I227" s="43" t="str">
        <f aca="false">IF(Data!I225="","",Data!I225)</f>
        <v/>
      </c>
    </row>
    <row r="228" customFormat="false" ht="32.8" hidden="false" customHeight="false" outlineLevel="0" collapsed="false">
      <c r="A228" s="41" t="n">
        <f aca="false">IF(Data!A226="","",Data!A226)</f>
        <v>46167</v>
      </c>
      <c r="B228" s="42" t="str">
        <f aca="false">IF(Data!B226="","",Data!B226)</f>
        <v>Monday</v>
      </c>
      <c r="C228" s="42" t="str">
        <f aca="false">IF(Data!C226="","",Data!C226)</f>
        <v>May</v>
      </c>
      <c r="D228" s="42" t="str">
        <f aca="false">IF(Data!D226="","",Data!D226)</f>
        <v>Submission</v>
      </c>
      <c r="E228" s="42" t="str">
        <f aca="false">IF(Data!E226="","",Data!E226)</f>
        <v/>
      </c>
      <c r="F228" s="43" t="str">
        <f aca="false">IF(Data!F226="","",Data!F226)</f>
        <v>Sworn Statement of Manufacturer's or Importer's Volume of Sales of each particular Brand of Alcohol Products, Tobacco Products and Sweetened Beverage Products – Fiscal Quarter ending April 30, 2026</v>
      </c>
      <c r="G228" s="43" t="str">
        <f aca="false">IF(Data!G226="","",Data!G226)</f>
        <v/>
      </c>
      <c r="H228" s="42" t="str">
        <f aca="false">IF(Data!H226="","",Data!H226)</f>
        <v>Published by BIR</v>
      </c>
      <c r="I228" s="43" t="str">
        <f aca="false">IF(Data!I226="","",Data!I226)</f>
        <v/>
      </c>
    </row>
    <row r="229" customFormat="false" ht="32.8" hidden="false" customHeight="false" outlineLevel="0" collapsed="false">
      <c r="A229" s="41" t="n">
        <f aca="false">IF(Data!A227="","",Data!A227)</f>
        <v>46172</v>
      </c>
      <c r="B229" s="42" t="str">
        <f aca="false">IF(Data!B227="","",Data!B227)</f>
        <v>Saturday</v>
      </c>
      <c r="C229" s="42" t="str">
        <f aca="false">IF(Data!C227="","",Data!C227)</f>
        <v>May</v>
      </c>
      <c r="D229" s="42" t="str">
        <f aca="false">IF(Data!D227="","",Data!D227)</f>
        <v>Filing &amp; payment</v>
      </c>
      <c r="E229" s="42" t="str">
        <f aca="false">IF(Data!E227="","",Data!E227)</f>
        <v>1702Q</v>
      </c>
      <c r="F229" s="43" t="str">
        <f aca="false">IF(Data!F227="","",Data!F227)</f>
        <v>BIR Form 1702Q (Quarterly Income Tax Return For Corporations, Partnerships and Other Non-Individual Taxpayers) and Summary Alphalist of Withholding Taxes (SAWT) – For the Quarter ending March 31, 2026</v>
      </c>
      <c r="G229" s="43" t="str">
        <f aca="false">IF(Data!G227="","",Data!G227)</f>
        <v/>
      </c>
      <c r="H229" s="42" t="str">
        <f aca="false">IF(Data!H227="","",Data!H227)</f>
        <v>Published by BIR</v>
      </c>
      <c r="I229" s="43" t="str">
        <f aca="false">IF(Data!I227="","",Data!I227)</f>
        <v/>
      </c>
    </row>
    <row r="230" customFormat="false" ht="22.35" hidden="false" customHeight="false" outlineLevel="0" collapsed="false">
      <c r="A230" s="41" t="n">
        <f aca="false">IF(Data!A228="","",Data!A228)</f>
        <v>46172</v>
      </c>
      <c r="B230" s="42" t="str">
        <f aca="false">IF(Data!B228="","",Data!B228)</f>
        <v>Saturday</v>
      </c>
      <c r="C230" s="42" t="str">
        <f aca="false">IF(Data!C228="","",Data!C228)</f>
        <v>May</v>
      </c>
      <c r="D230" s="42" t="str">
        <f aca="false">IF(Data!D228="","",Data!D228)</f>
        <v>Registration</v>
      </c>
      <c r="E230" s="42" t="str">
        <f aca="false">IF(Data!E228="","",Data!E228)</f>
        <v/>
      </c>
      <c r="F230" s="43" t="str">
        <f aca="false">IF(Data!F228="","",Data!F228)</f>
        <v>Computerized Books of Accounts and Other Accounting Records – Fiscal Year ending April 30, 2026</v>
      </c>
      <c r="G230" s="43" t="str">
        <f aca="false">IF(Data!G228="","",Data!G228)</f>
        <v/>
      </c>
      <c r="H230" s="42" t="str">
        <f aca="false">IF(Data!H228="","",Data!H228)</f>
        <v>Published by BIR</v>
      </c>
      <c r="I230" s="43" t="str">
        <f aca="false">IF(Data!I228="","",Data!I228)</f>
        <v/>
      </c>
    </row>
    <row r="231" customFormat="false" ht="32.8" hidden="false" customHeight="false" outlineLevel="0" collapsed="false">
      <c r="A231" s="41" t="n">
        <f aca="false">IF(Data!A229="","",Data!A229)</f>
        <v>46172</v>
      </c>
      <c r="B231" s="42" t="str">
        <f aca="false">IF(Data!B229="","",Data!B229)</f>
        <v>Saturday</v>
      </c>
      <c r="C231" s="42" t="str">
        <f aca="false">IF(Data!C229="","",Data!C229)</f>
        <v>May</v>
      </c>
      <c r="D231" s="42" t="str">
        <f aca="false">IF(Data!D229="","",Data!D229)</f>
        <v>Submission</v>
      </c>
      <c r="E231" s="42" t="str">
        <f aca="false">IF(Data!E229="","",Data!E229)</f>
        <v>1702, 1702-EX, 1702-MX</v>
      </c>
      <c r="F231" s="43" t="str">
        <f aca="false">IF(Data!F229="","",Data!F229)</f>
        <v>Proof of eFiled BIR Form 1702–RT/1702-EX/1702-MX with Audited Financial Statements (AFS), 1709 (if applicable), and Other Attachments through Electronic Audited Financial Statements (eAFS) – Fiscal Year ending January 31, 2026</v>
      </c>
      <c r="G231" s="43" t="str">
        <f aca="false">IF(Data!G229="","",Data!G229)</f>
        <v/>
      </c>
      <c r="H231" s="42" t="str">
        <f aca="false">IF(Data!H229="","",Data!H229)</f>
        <v>Published by BIR</v>
      </c>
      <c r="I231" s="43" t="str">
        <f aca="false">IF(Data!I229="","",Data!I229)</f>
        <v/>
      </c>
    </row>
    <row r="232" customFormat="false" ht="22.35" hidden="false" customHeight="false" outlineLevel="0" collapsed="false">
      <c r="A232" s="41" t="n">
        <f aca="false">IF(Data!A230="","",Data!A230)</f>
        <v>46172</v>
      </c>
      <c r="B232" s="42" t="str">
        <f aca="false">IF(Data!B230="","",Data!B230)</f>
        <v>Saturday</v>
      </c>
      <c r="C232" s="42" t="str">
        <f aca="false">IF(Data!C230="","",Data!C230)</f>
        <v>May</v>
      </c>
      <c r="D232" s="42" t="str">
        <f aca="false">IF(Data!D230="","",Data!D230)</f>
        <v>Submission</v>
      </c>
      <c r="E232" s="42" t="str">
        <f aca="false">IF(Data!E230="","",Data!E230)</f>
        <v/>
      </c>
      <c r="F232" s="43" t="str">
        <f aca="false">IF(Data!F230="","",Data!F230)</f>
        <v>Soft copies of Inventory List and Schedules stored and saved in DVD-R/USB properly labeled together with Notarized Sworn Declaration – Fiscal Year ending April 30, 2026</v>
      </c>
      <c r="G232" s="43" t="str">
        <f aca="false">IF(Data!G230="","",Data!G230)</f>
        <v/>
      </c>
      <c r="H232" s="42" t="str">
        <f aca="false">IF(Data!H230="","",Data!H230)</f>
        <v>Published by BIR</v>
      </c>
      <c r="I232" s="43" t="str">
        <f aca="false">IF(Data!I230="","",Data!I230)</f>
        <v/>
      </c>
    </row>
    <row r="233" customFormat="false" ht="22.35" hidden="false" customHeight="false" outlineLevel="0" collapsed="false">
      <c r="A233" s="41" t="n">
        <f aca="false">IF(Data!A231="","",Data!A231)</f>
        <v>46172</v>
      </c>
      <c r="B233" s="42" t="str">
        <f aca="false">IF(Data!B231="","",Data!B231)</f>
        <v>Saturday</v>
      </c>
      <c r="C233" s="42" t="str">
        <f aca="false">IF(Data!C231="","",Data!C231)</f>
        <v>May</v>
      </c>
      <c r="D233" s="42" t="str">
        <f aca="false">IF(Data!D231="","",Data!D231)</f>
        <v>Submission</v>
      </c>
      <c r="E233" s="42" t="str">
        <f aca="false">IF(Data!E231="","",Data!E231)</f>
        <v/>
      </c>
      <c r="F233" s="43" t="str">
        <f aca="false">IF(Data!F231="","",Data!F231)</f>
        <v>Quarterly Summary List of Sales/Purchases/Importations by a VAT Registered Taxpayers. eFPS Filers – Fiscal Quarter ending April 30, 2026</v>
      </c>
      <c r="G233" s="43" t="str">
        <f aca="false">IF(Data!G231="","",Data!G231)</f>
        <v/>
      </c>
      <c r="H233" s="42" t="str">
        <f aca="false">IF(Data!H231="","",Data!H231)</f>
        <v>Published by BIR</v>
      </c>
      <c r="I233" s="43" t="str">
        <f aca="false">IF(Data!I231="","",Data!I231)</f>
        <v/>
      </c>
    </row>
    <row r="234" customFormat="false" ht="15" hidden="false" customHeight="false" outlineLevel="0" collapsed="false">
      <c r="A234" s="41" t="n">
        <f aca="false">IF(Data!A232="","",Data!A232)</f>
        <v>46174</v>
      </c>
      <c r="B234" s="42" t="str">
        <f aca="false">IF(Data!B232="","",Data!B232)</f>
        <v>Monday</v>
      </c>
      <c r="C234" s="42" t="str">
        <f aca="false">IF(Data!C232="","",Data!C232)</f>
        <v>June</v>
      </c>
      <c r="D234" s="42" t="str">
        <f aca="false">IF(Data!D232="","",Data!D232)</f>
        <v>Submission</v>
      </c>
      <c r="E234" s="42" t="str">
        <f aca="false">IF(Data!E232="","",Data!E232)</f>
        <v/>
      </c>
      <c r="F234" s="43" t="str">
        <f aca="false">IF(Data!F232="","",Data!F232)</f>
        <v>Consolidated Returns of All Transactions based on the Reconciled Data of the Stockbrokers</v>
      </c>
      <c r="G234" s="43" t="str">
        <f aca="false">IF(Data!G232="","",Data!G232)</f>
        <v>May 16-31, 2026</v>
      </c>
      <c r="H234" s="42" t="str">
        <f aca="false">IF(Data!H232="","",Data!H232)</f>
        <v>Published by BIR</v>
      </c>
      <c r="I234" s="43" t="str">
        <f aca="false">IF(Data!I232="","",Data!I232)</f>
        <v/>
      </c>
    </row>
    <row r="235" customFormat="false" ht="22.35" hidden="false" customHeight="false" outlineLevel="0" collapsed="false">
      <c r="A235" s="41" t="n">
        <f aca="false">IF(Data!A233="","",Data!A233)</f>
        <v>46174</v>
      </c>
      <c r="B235" s="42" t="str">
        <f aca="false">IF(Data!B233="","",Data!B233)</f>
        <v>Monday</v>
      </c>
      <c r="C235" s="42" t="str">
        <f aca="false">IF(Data!C233="","",Data!C233)</f>
        <v>June</v>
      </c>
      <c r="D235" s="42" t="str">
        <f aca="false">IF(Data!D233="","",Data!D233)</f>
        <v>Submission</v>
      </c>
      <c r="E235" s="42" t="str">
        <f aca="false">IF(Data!E233="","",Data!E233)</f>
        <v/>
      </c>
      <c r="F235" s="43" t="str">
        <f aca="false">IF(Data!F233="","",Data!F233)</f>
        <v>Engagement Letters and Renewals or Subsequent Agreements for Financial Audit by Independent CPAs</v>
      </c>
      <c r="G235" s="43" t="str">
        <f aca="false">IF(Data!G233="","",Data!G233)</f>
        <v>Fiscal Year beginning August 1, 2026</v>
      </c>
      <c r="H235" s="42" t="str">
        <f aca="false">IF(Data!H233="","",Data!H233)</f>
        <v>Published by BIR</v>
      </c>
      <c r="I235" s="43" t="str">
        <f aca="false">IF(Data!I233="","",Data!I233)</f>
        <v/>
      </c>
    </row>
    <row r="236" customFormat="false" ht="15" hidden="false" customHeight="false" outlineLevel="0" collapsed="false">
      <c r="A236" s="41" t="n">
        <f aca="false">IF(Data!A234="","",Data!A234)</f>
        <v>46178</v>
      </c>
      <c r="B236" s="42" t="str">
        <f aca="false">IF(Data!B234="","",Data!B234)</f>
        <v>Friday</v>
      </c>
      <c r="C236" s="42" t="str">
        <f aca="false">IF(Data!C234="","",Data!C234)</f>
        <v>June</v>
      </c>
      <c r="D236" s="42" t="str">
        <f aca="false">IF(Data!D234="","",Data!D234)</f>
        <v>Filing &amp; payment</v>
      </c>
      <c r="E236" s="42" t="str">
        <f aca="false">IF(Data!E234="","",Data!E234)</f>
        <v>2000</v>
      </c>
      <c r="F236" s="43" t="str">
        <f aca="false">IF(Data!F234="","",Data!F234)</f>
        <v>BIR Form 2000 (Monthly Documentary Stamp Tax Declaration/Return)</v>
      </c>
      <c r="G236" s="43" t="str">
        <f aca="false">IF(Data!G234="","",Data!G234)</f>
        <v>Month of May 2026</v>
      </c>
      <c r="H236" s="42" t="str">
        <f aca="false">IF(Data!H234="","",Data!H234)</f>
        <v>Published by BIR</v>
      </c>
      <c r="I236" s="43" t="str">
        <f aca="false">IF(Data!I234="","",Data!I234)</f>
        <v/>
      </c>
    </row>
    <row r="237" customFormat="false" ht="15" hidden="false" customHeight="false" outlineLevel="0" collapsed="false">
      <c r="A237" s="41" t="n">
        <f aca="false">IF(Data!A235="","",Data!A235)</f>
        <v>46178</v>
      </c>
      <c r="B237" s="42" t="str">
        <f aca="false">IF(Data!B235="","",Data!B235)</f>
        <v>Friday</v>
      </c>
      <c r="C237" s="42" t="str">
        <f aca="false">IF(Data!C235="","",Data!C235)</f>
        <v>June</v>
      </c>
      <c r="D237" s="42" t="str">
        <f aca="false">IF(Data!D235="","",Data!D235)</f>
        <v>Filing &amp; payment</v>
      </c>
      <c r="E237" s="42" t="str">
        <f aca="false">IF(Data!E235="","",Data!E235)</f>
        <v>2000-OT</v>
      </c>
      <c r="F237" s="43" t="str">
        <f aca="false">IF(Data!F235="","",Data!F235)</f>
        <v>BIR Form 2000-OT (Documentary Stamp Tax Declaration/Return One-Time Transactions)</v>
      </c>
      <c r="G237" s="43" t="str">
        <f aca="false">IF(Data!G235="","",Data!G235)</f>
        <v>Month of May 2026</v>
      </c>
      <c r="H237" s="42" t="str">
        <f aca="false">IF(Data!H235="","",Data!H235)</f>
        <v>Published by BIR</v>
      </c>
      <c r="I237" s="43" t="str">
        <f aca="false">IF(Data!I235="","",Data!I235)</f>
        <v/>
      </c>
    </row>
    <row r="238" customFormat="false" ht="22.35" hidden="false" customHeight="false" outlineLevel="0" collapsed="false">
      <c r="A238" s="41" t="n">
        <f aca="false">IF(Data!A236="","",Data!A236)</f>
        <v>46178</v>
      </c>
      <c r="B238" s="42" t="str">
        <f aca="false">IF(Data!B236="","",Data!B236)</f>
        <v>Friday</v>
      </c>
      <c r="C238" s="42" t="str">
        <f aca="false">IF(Data!C236="","",Data!C236)</f>
        <v>June</v>
      </c>
      <c r="D238" s="42" t="str">
        <f aca="false">IF(Data!D236="","",Data!D236)</f>
        <v>Submission</v>
      </c>
      <c r="E238" s="42" t="str">
        <f aca="false">IF(Data!E236="","",Data!E236)</f>
        <v/>
      </c>
      <c r="F238" s="43" t="str">
        <f aca="false">IF(Data!F236="","",Data!F236)</f>
        <v>Summary Report of Certification issued by the President of the National Home Mortgage Finance Corporation (NHMFC)</v>
      </c>
      <c r="G238" s="43" t="str">
        <f aca="false">IF(Data!G236="","",Data!G236)</f>
        <v>Month of May 2026</v>
      </c>
      <c r="H238" s="42" t="str">
        <f aca="false">IF(Data!H236="","",Data!H236)</f>
        <v>Published by BIR</v>
      </c>
      <c r="I238" s="43" t="str">
        <f aca="false">IF(Data!I236="","",Data!I236)</f>
        <v/>
      </c>
    </row>
    <row r="239" customFormat="false" ht="43.25" hidden="false" customHeight="false" outlineLevel="0" collapsed="false">
      <c r="A239" s="41" t="n">
        <f aca="false">IF(Data!A237="","",Data!A237)</f>
        <v>46181</v>
      </c>
      <c r="B239" s="42" t="str">
        <f aca="false">IF(Data!B237="","",Data!B237)</f>
        <v>Monday</v>
      </c>
      <c r="C239" s="42" t="str">
        <f aca="false">IF(Data!C237="","",Data!C237)</f>
        <v>June</v>
      </c>
      <c r="D239" s="42" t="str">
        <f aca="false">IF(Data!D237="","",Data!D237)</f>
        <v>Submission</v>
      </c>
      <c r="E239" s="42" t="str">
        <f aca="false">IF(Data!E237="","",Data!E237)</f>
        <v/>
      </c>
      <c r="F239" s="43" t="str">
        <f aca="false">IF(Data!F237="","",Data!F237)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239" s="43" t="str">
        <f aca="false">IF(Data!G237="","",Data!G237)</f>
        <v>Month of May 2026</v>
      </c>
      <c r="H239" s="42" t="str">
        <f aca="false">IF(Data!H237="","",Data!H237)</f>
        <v>Published by BIR</v>
      </c>
      <c r="I239" s="43" t="str">
        <f aca="false">IF(Data!I237="","",Data!I237)</f>
        <v/>
      </c>
    </row>
    <row r="240" customFormat="false" ht="22.35" hidden="false" customHeight="false" outlineLevel="0" collapsed="false">
      <c r="A240" s="41" t="n">
        <f aca="false">IF(Data!A238="","",Data!A238)</f>
        <v>46181</v>
      </c>
      <c r="B240" s="42" t="str">
        <f aca="false">IF(Data!B238="","",Data!B238)</f>
        <v>Monday</v>
      </c>
      <c r="C240" s="42" t="str">
        <f aca="false">IF(Data!C238="","",Data!C238)</f>
        <v>June</v>
      </c>
      <c r="D240" s="42" t="str">
        <f aca="false">IF(Data!D238="","",Data!D238)</f>
        <v>Submission</v>
      </c>
      <c r="E240" s="42" t="str">
        <f aca="false">IF(Data!E238="","",Data!E238)</f>
        <v/>
      </c>
      <c r="F240" s="43" t="str">
        <f aca="false">IF(Data!F238="","",Data!F238)</f>
        <v>Monthly e-Sales Report for All Taxpayers using CRM/POS and/or Other Similar Business Machines whose last digit of 9-digit TIN is Even Number</v>
      </c>
      <c r="G240" s="43" t="str">
        <f aca="false">IF(Data!G238="","",Data!G238)</f>
        <v>Month of May 2026</v>
      </c>
      <c r="H240" s="42" t="str">
        <f aca="false">IF(Data!H238="","",Data!H238)</f>
        <v>Published by BIR</v>
      </c>
      <c r="I240" s="43" t="str">
        <f aca="false">IF(Data!I238="","",Data!I238)</f>
        <v/>
      </c>
    </row>
    <row r="241" customFormat="false" ht="32.8" hidden="false" customHeight="false" outlineLevel="0" collapsed="false">
      <c r="A241" s="41" t="n">
        <f aca="false">IF(Data!A239="","",Data!A239)</f>
        <v>46183</v>
      </c>
      <c r="B241" s="42" t="str">
        <f aca="false">IF(Data!B239="","",Data!B239)</f>
        <v>Wednesday</v>
      </c>
      <c r="C241" s="42" t="str">
        <f aca="false">IF(Data!C239="","",Data!C239)</f>
        <v>June</v>
      </c>
      <c r="D241" s="42" t="str">
        <f aca="false">IF(Data!D239="","",Data!D239)</f>
        <v>Filing &amp; payment</v>
      </c>
      <c r="E241" s="42" t="str">
        <f aca="false">IF(Data!E239="","",Data!E239)</f>
        <v>1600-VT, 1600-PT, 1601-C</v>
      </c>
      <c r="F241" s="43" t="str">
        <f aca="false">IF(Data!F239="","",Data!F239)</f>
        <v>BIR Form 1600-VT (Monthly Remittance Return of Value-Added Tax) and/or 1600-PT (Other Percentage Taxes Withheld) and BIR Form 1601-C (Monthly Remittance Return of Income Taxes Withheld on Compensation). National Government Agencies (NGAs)</v>
      </c>
      <c r="G241" s="43" t="str">
        <f aca="false">IF(Data!G239="","",Data!G239)</f>
        <v>Month of May 2026</v>
      </c>
      <c r="H241" s="42" t="str">
        <f aca="false">IF(Data!H239="","",Data!H239)</f>
        <v>Published by BIR</v>
      </c>
      <c r="I241" s="43" t="str">
        <f aca="false">IF(Data!I239="","",Data!I239)</f>
        <v/>
      </c>
    </row>
    <row r="242" customFormat="false" ht="22.35" hidden="false" customHeight="false" outlineLevel="0" collapsed="false">
      <c r="A242" s="41" t="n">
        <f aca="false">IF(Data!A240="","",Data!A240)</f>
        <v>46183</v>
      </c>
      <c r="B242" s="42" t="str">
        <f aca="false">IF(Data!B240="","",Data!B240)</f>
        <v>Wednesday</v>
      </c>
      <c r="C242" s="42" t="str">
        <f aca="false">IF(Data!C240="","",Data!C240)</f>
        <v>June</v>
      </c>
      <c r="D242" s="42" t="str">
        <f aca="false">IF(Data!D240="","",Data!D240)</f>
        <v>Filing &amp; payment</v>
      </c>
      <c r="E242" s="42" t="str">
        <f aca="false">IF(Data!E240="","",Data!E240)</f>
        <v>0620</v>
      </c>
      <c r="F242" s="43" t="str">
        <f aca="false">IF(Data!F240="","",Data!F240)</f>
        <v>BIR Form 0620 (Monthly Remittance Form of Tax Withheld on the Amount Withdrawn from the Decedent's Deposit Account) – eFPS &amp; Non-eFPS Filers</v>
      </c>
      <c r="G242" s="43" t="str">
        <f aca="false">IF(Data!G240="","",Data!G240)</f>
        <v>Month of May 2026</v>
      </c>
      <c r="H242" s="42" t="str">
        <f aca="false">IF(Data!H240="","",Data!H240)</f>
        <v>Published by BIR</v>
      </c>
      <c r="I242" s="43" t="str">
        <f aca="false">IF(Data!I240="","",Data!I240)</f>
        <v/>
      </c>
    </row>
    <row r="243" customFormat="false" ht="32.8" hidden="false" customHeight="false" outlineLevel="0" collapsed="false">
      <c r="A243" s="41" t="n">
        <f aca="false">IF(Data!A241="","",Data!A241)</f>
        <v>46183</v>
      </c>
      <c r="B243" s="42" t="str">
        <f aca="false">IF(Data!B241="","",Data!B241)</f>
        <v>Wednesday</v>
      </c>
      <c r="C243" s="42" t="str">
        <f aca="false">IF(Data!C241="","",Data!C241)</f>
        <v>June</v>
      </c>
      <c r="D243" s="42" t="str">
        <f aca="false">IF(Data!D241="","",Data!D241)</f>
        <v>Filing &amp; payment</v>
      </c>
      <c r="E243" s="42" t="str">
        <f aca="false">IF(Data!E241="","",Data!E241)</f>
        <v>1600-VT, 1600-PT</v>
      </c>
      <c r="F243" s="43" t="str">
        <f aca="false">IF(Data!F241="","",Data!F241)</f>
        <v>BIR Form 1600-VT (Monthly Remittance Return of Value-Added Tax) and/or 1600-PT (Other Percentage Taxes Withheld) and Monthly Alphalist of Payees (MAP) – eFPS &amp; Non-eFPS Filers – Month of May 2026</v>
      </c>
      <c r="G243" s="43" t="str">
        <f aca="false">IF(Data!G241="","",Data!G241)</f>
        <v/>
      </c>
      <c r="H243" s="42" t="str">
        <f aca="false">IF(Data!H241="","",Data!H241)</f>
        <v>Published by BIR</v>
      </c>
      <c r="I243" s="43" t="str">
        <f aca="false">IF(Data!I241="","",Data!I241)</f>
        <v/>
      </c>
    </row>
    <row r="244" customFormat="false" ht="22.35" hidden="false" customHeight="false" outlineLevel="0" collapsed="false">
      <c r="A244" s="41" t="n">
        <f aca="false">IF(Data!A242="","",Data!A242)</f>
        <v>46183</v>
      </c>
      <c r="B244" s="42" t="str">
        <f aca="false">IF(Data!B242="","",Data!B242)</f>
        <v>Wednesday</v>
      </c>
      <c r="C244" s="42" t="str">
        <f aca="false">IF(Data!C242="","",Data!C242)</f>
        <v>June</v>
      </c>
      <c r="D244" s="42" t="str">
        <f aca="false">IF(Data!D242="","",Data!D242)</f>
        <v>Filing &amp; payment</v>
      </c>
      <c r="E244" s="42" t="str">
        <f aca="false">IF(Data!E242="","",Data!E242)</f>
        <v>1606</v>
      </c>
      <c r="F244" s="43" t="str">
        <f aca="false">IF(Data!F242="","",Data!F242)</f>
        <v>BIR Form 1606 (Withholding Tax Remittance Return for Onerous Transfer of Real Property Other Than Capital Asset Including Taxable and Exempt)</v>
      </c>
      <c r="G244" s="43" t="str">
        <f aca="false">IF(Data!G242="","",Data!G242)</f>
        <v>Month of May 2026</v>
      </c>
      <c r="H244" s="42" t="str">
        <f aca="false">IF(Data!H242="","",Data!H242)</f>
        <v>Published by BIR</v>
      </c>
      <c r="I244" s="43" t="str">
        <f aca="false">IF(Data!I242="","",Data!I242)</f>
        <v/>
      </c>
    </row>
    <row r="245" customFormat="false" ht="22.35" hidden="false" customHeight="false" outlineLevel="0" collapsed="false">
      <c r="A245" s="41" t="n">
        <f aca="false">IF(Data!A243="","",Data!A243)</f>
        <v>46183</v>
      </c>
      <c r="B245" s="42" t="str">
        <f aca="false">IF(Data!B243="","",Data!B243)</f>
        <v>Wednesday</v>
      </c>
      <c r="C245" s="42" t="str">
        <f aca="false">IF(Data!C243="","",Data!C243)</f>
        <v>June</v>
      </c>
      <c r="D245" s="42" t="str">
        <f aca="false">IF(Data!D243="","",Data!D243)</f>
        <v>Filing &amp; payment</v>
      </c>
      <c r="E245" s="42" t="str">
        <f aca="false">IF(Data!E243="","",Data!E243)</f>
        <v>2200-C</v>
      </c>
      <c r="F245" s="43" t="str">
        <f aca="false">IF(Data!F243="","",Data!F243)</f>
        <v>BIR Form 2200-C (Excise Tax Return for Cosmetic Procedures) with Monthly Summary of Cosmetic Procedures Performed</v>
      </c>
      <c r="G245" s="43" t="str">
        <f aca="false">IF(Data!G243="","",Data!G243)</f>
        <v>Month of May 2026</v>
      </c>
      <c r="H245" s="42" t="str">
        <f aca="false">IF(Data!H243="","",Data!H243)</f>
        <v>Published by BIR</v>
      </c>
      <c r="I245" s="43" t="str">
        <f aca="false">IF(Data!I243="","",Data!I243)</f>
        <v/>
      </c>
    </row>
    <row r="246" customFormat="false" ht="32.8" hidden="false" customHeight="false" outlineLevel="0" collapsed="false">
      <c r="A246" s="41" t="n">
        <f aca="false">IF(Data!A244="","",Data!A244)</f>
        <v>46183</v>
      </c>
      <c r="B246" s="42" t="str">
        <f aca="false">IF(Data!B244="","",Data!B244)</f>
        <v>Wednesday</v>
      </c>
      <c r="C246" s="42" t="str">
        <f aca="false">IF(Data!C244="","",Data!C244)</f>
        <v>June</v>
      </c>
      <c r="D246" s="42" t="str">
        <f aca="false">IF(Data!D244="","",Data!D244)</f>
        <v>Filing &amp; payment</v>
      </c>
      <c r="E246" s="42" t="str">
        <f aca="false">IF(Data!E244="","",Data!E244)</f>
        <v>1601-C, 0619-E, 0619-F</v>
      </c>
      <c r="F246" s="43" t="str">
        <f aca="false">IF(Data!F244="","",Data!F244)</f>
        <v>BIR Forms 1601-C (Monthly Remittance Return of Income Taxes Withheld on Compensation) and/or 0619-E (Monthly Remittance Form of Creditable Income Taxes Withheld-Expanded) and/or 0619-F (Monthly Remittance Form of Final Income Taxes Withheld). Non-eFPS Filers</v>
      </c>
      <c r="G246" s="43" t="str">
        <f aca="false">IF(Data!G244="","",Data!G244)</f>
        <v>Month of May 2026</v>
      </c>
      <c r="H246" s="42" t="str">
        <f aca="false">IF(Data!H244="","",Data!H244)</f>
        <v>Published by BIR</v>
      </c>
      <c r="I246" s="43" t="str">
        <f aca="false">IF(Data!I244="","",Data!I244)</f>
        <v/>
      </c>
    </row>
    <row r="247" customFormat="false" ht="22.35" hidden="false" customHeight="false" outlineLevel="0" collapsed="false">
      <c r="A247" s="41" t="n">
        <f aca="false">IF(Data!A245="","",Data!A245)</f>
        <v>46183</v>
      </c>
      <c r="B247" s="42" t="str">
        <f aca="false">IF(Data!B245="","",Data!B245)</f>
        <v>Wednesday</v>
      </c>
      <c r="C247" s="42" t="str">
        <f aca="false">IF(Data!C245="","",Data!C245)</f>
        <v>June</v>
      </c>
      <c r="D247" s="42" t="str">
        <f aca="false">IF(Data!D245="","",Data!D245)</f>
        <v>Filing &amp; payment</v>
      </c>
      <c r="E247" s="42" t="str">
        <f aca="false">IF(Data!E245="","",Data!E245)</f>
        <v>2200M</v>
      </c>
      <c r="F247" s="43" t="str">
        <f aca="false">IF(Data!F245="","",Data!F245)</f>
        <v>BIR Form 2200M Excise Tax Return for the Amount of Excise Taxes Collected from Payment Made to Sellers of Metallic Minerals</v>
      </c>
      <c r="G247" s="43" t="str">
        <f aca="false">IF(Data!G245="","",Data!G245)</f>
        <v>Month of May 2026</v>
      </c>
      <c r="H247" s="42" t="str">
        <f aca="false">IF(Data!H245="","",Data!H245)</f>
        <v>Published by BIR</v>
      </c>
      <c r="I247" s="43" t="str">
        <f aca="false">IF(Data!I245="","",Data!I245)</f>
        <v/>
      </c>
    </row>
    <row r="248" customFormat="false" ht="22.35" hidden="false" customHeight="false" outlineLevel="0" collapsed="false">
      <c r="A248" s="41" t="n">
        <f aca="false">IF(Data!A246="","",Data!A246)</f>
        <v>46183</v>
      </c>
      <c r="B248" s="42" t="str">
        <f aca="false">IF(Data!B246="","",Data!B246)</f>
        <v>Wednesday</v>
      </c>
      <c r="C248" s="42" t="str">
        <f aca="false">IF(Data!C246="","",Data!C246)</f>
        <v>June</v>
      </c>
      <c r="D248" s="42" t="str">
        <f aca="false">IF(Data!D246="","",Data!D246)</f>
        <v>Submission</v>
      </c>
      <c r="E248" s="42" t="str">
        <f aca="false">IF(Data!E246="","",Data!E246)</f>
        <v/>
      </c>
      <c r="F248" s="43" t="str">
        <f aca="false">IF(Data!F246="","",Data!F246)</f>
        <v>Information Return on Releases of Refined Sugar by the Proprietor or Operator of a Sugar Refinery or Mill</v>
      </c>
      <c r="G248" s="43" t="str">
        <f aca="false">IF(Data!G246="","",Data!G246)</f>
        <v>Month of May 2026</v>
      </c>
      <c r="H248" s="42" t="str">
        <f aca="false">IF(Data!H246="","",Data!H246)</f>
        <v>Published by BIR</v>
      </c>
      <c r="I248" s="43" t="str">
        <f aca="false">IF(Data!I246="","",Data!I246)</f>
        <v/>
      </c>
    </row>
    <row r="249" customFormat="false" ht="22.35" hidden="false" customHeight="false" outlineLevel="0" collapsed="false">
      <c r="A249" s="41" t="n">
        <f aca="false">IF(Data!A247="","",Data!A247)</f>
        <v>46183</v>
      </c>
      <c r="B249" s="42" t="str">
        <f aca="false">IF(Data!B247="","",Data!B247)</f>
        <v>Wednesday</v>
      </c>
      <c r="C249" s="42" t="str">
        <f aca="false">IF(Data!C247="","",Data!C247)</f>
        <v>June</v>
      </c>
      <c r="D249" s="42" t="str">
        <f aca="false">IF(Data!D247="","",Data!D247)</f>
        <v>Submission</v>
      </c>
      <c r="E249" s="42" t="str">
        <f aca="false">IF(Data!E247="","",Data!E247)</f>
        <v/>
      </c>
      <c r="F249" s="43" t="str">
        <f aca="false">IF(Data!F247="","",Data!F247)</f>
        <v>List of Buyers of Sugar Together with a Copy of Certificate of Advance Payment of VAT made by each buyer appearing in the List by a Sugar Cooperative</v>
      </c>
      <c r="G249" s="43" t="str">
        <f aca="false">IF(Data!G247="","",Data!G247)</f>
        <v>Month of May 2026</v>
      </c>
      <c r="H249" s="42" t="str">
        <f aca="false">IF(Data!H247="","",Data!H247)</f>
        <v>Published by BIR</v>
      </c>
      <c r="I249" s="43" t="str">
        <f aca="false">IF(Data!I247="","",Data!I247)</f>
        <v/>
      </c>
    </row>
    <row r="250" customFormat="false" ht="22.35" hidden="false" customHeight="false" outlineLevel="0" collapsed="false">
      <c r="A250" s="41" t="n">
        <f aca="false">IF(Data!A248="","",Data!A248)</f>
        <v>46183</v>
      </c>
      <c r="B250" s="42" t="str">
        <f aca="false">IF(Data!B248="","",Data!B248)</f>
        <v>Wednesday</v>
      </c>
      <c r="C250" s="42" t="str">
        <f aca="false">IF(Data!C248="","",Data!C248)</f>
        <v>June</v>
      </c>
      <c r="D250" s="42" t="str">
        <f aca="false">IF(Data!D248="","",Data!D248)</f>
        <v>Submission</v>
      </c>
      <c r="E250" s="42" t="str">
        <f aca="false">IF(Data!E248="","",Data!E248)</f>
        <v/>
      </c>
      <c r="F250" s="43" t="str">
        <f aca="false">IF(Data!F248="","",Data!F248)</f>
        <v>Monthly e-Sales Report for All Taxpayers using CRM/POS and/or Other Similar Business Machines whose last digit of 9-digit TIN is Odd Number</v>
      </c>
      <c r="G250" s="43" t="str">
        <f aca="false">IF(Data!G248="","",Data!G248)</f>
        <v>Month of May 2026</v>
      </c>
      <c r="H250" s="42" t="str">
        <f aca="false">IF(Data!H248="","",Data!H248)</f>
        <v>Published by BIR</v>
      </c>
      <c r="I250" s="43" t="str">
        <f aca="false">IF(Data!I248="","",Data!I248)</f>
        <v/>
      </c>
    </row>
    <row r="251" customFormat="false" ht="43.25" hidden="false" customHeight="false" outlineLevel="0" collapsed="false">
      <c r="A251" s="41" t="n">
        <f aca="false">IF(Data!A249="","",Data!A249)</f>
        <v>46184</v>
      </c>
      <c r="B251" s="42" t="str">
        <f aca="false">IF(Data!B249="","",Data!B249)</f>
        <v>Thursday</v>
      </c>
      <c r="C251" s="42" t="str">
        <f aca="false">IF(Data!C249="","",Data!C249)</f>
        <v>June</v>
      </c>
      <c r="D251" s="42" t="str">
        <f aca="false">IF(Data!D249="","",Data!D249)</f>
        <v>Filing</v>
      </c>
      <c r="E251" s="42" t="str">
        <f aca="false">IF(Data!E249="","",Data!E249)</f>
        <v>1601-C, 0619-E, 0619-F</v>
      </c>
      <c r="F251" s="43" t="str">
        <f aca="false">IF(Data!F249="","",Data!F249)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251" s="43" t="str">
        <f aca="false">IF(Data!G249="","",Data!G249)</f>
        <v>Month of May 2026</v>
      </c>
      <c r="H251" s="42" t="str">
        <f aca="false">IF(Data!H249="","",Data!H249)</f>
        <v>Published by BIR</v>
      </c>
      <c r="I251" s="43" t="str">
        <f aca="false">IF(Data!I249="","",Data!I249)</f>
        <v/>
      </c>
    </row>
    <row r="252" customFormat="false" ht="43.25" hidden="false" customHeight="false" outlineLevel="0" collapsed="false">
      <c r="A252" s="41" t="n">
        <f aca="false">IF(Data!A250="","",Data!A250)</f>
        <v>46185</v>
      </c>
      <c r="B252" s="42" t="str">
        <f aca="false">IF(Data!B250="","",Data!B250)</f>
        <v>Friday</v>
      </c>
      <c r="C252" s="42" t="str">
        <f aca="false">IF(Data!C250="","",Data!C250)</f>
        <v>June</v>
      </c>
      <c r="D252" s="42" t="str">
        <f aca="false">IF(Data!D250="","",Data!D250)</f>
        <v>Filing</v>
      </c>
      <c r="E252" s="42" t="str">
        <f aca="false">IF(Data!E250="","",Data!E250)</f>
        <v>1601-C, 0619-E, 0619-F</v>
      </c>
      <c r="F252" s="43" t="str">
        <f aca="false">IF(Data!F250="","",Data!F250)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252" s="43" t="str">
        <f aca="false">IF(Data!G250="","",Data!G250)</f>
        <v>Month of May 2026</v>
      </c>
      <c r="H252" s="42" t="str">
        <f aca="false">IF(Data!H250="","",Data!H250)</f>
        <v>Published by BIR</v>
      </c>
      <c r="I252" s="43" t="str">
        <f aca="false">IF(Data!I250="","",Data!I250)</f>
        <v/>
      </c>
    </row>
    <row r="253" customFormat="false" ht="43.25" hidden="false" customHeight="false" outlineLevel="0" collapsed="false">
      <c r="A253" s="41" t="n">
        <f aca="false">IF(Data!A251="","",Data!A251)</f>
        <v>46186</v>
      </c>
      <c r="B253" s="42" t="str">
        <f aca="false">IF(Data!B251="","",Data!B251)</f>
        <v>Saturday</v>
      </c>
      <c r="C253" s="42" t="str">
        <f aca="false">IF(Data!C251="","",Data!C251)</f>
        <v>June</v>
      </c>
      <c r="D253" s="42" t="str">
        <f aca="false">IF(Data!D251="","",Data!D251)</f>
        <v>Filing</v>
      </c>
      <c r="E253" s="42" t="str">
        <f aca="false">IF(Data!E251="","",Data!E251)</f>
        <v>1601-C, 0619-E, 0619-F</v>
      </c>
      <c r="F253" s="43" t="str">
        <f aca="false">IF(Data!F251="","",Data!F251)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253" s="43" t="str">
        <f aca="false">IF(Data!G251="","",Data!G251)</f>
        <v>Month of May 2026</v>
      </c>
      <c r="H253" s="42" t="str">
        <f aca="false">IF(Data!H251="","",Data!H251)</f>
        <v>Published by BIR</v>
      </c>
      <c r="I253" s="43" t="str">
        <f aca="false">IF(Data!I251="","",Data!I251)</f>
        <v/>
      </c>
    </row>
    <row r="254" customFormat="false" ht="43.25" hidden="false" customHeight="false" outlineLevel="0" collapsed="false">
      <c r="A254" s="41" t="n">
        <f aca="false">IF(Data!A252="","",Data!A252)</f>
        <v>46187</v>
      </c>
      <c r="B254" s="42" t="str">
        <f aca="false">IF(Data!B252="","",Data!B252)</f>
        <v>Sunday</v>
      </c>
      <c r="C254" s="42" t="str">
        <f aca="false">IF(Data!C252="","",Data!C252)</f>
        <v>June</v>
      </c>
      <c r="D254" s="42" t="str">
        <f aca="false">IF(Data!D252="","",Data!D252)</f>
        <v>Filing</v>
      </c>
      <c r="E254" s="42" t="str">
        <f aca="false">IF(Data!E252="","",Data!E252)</f>
        <v>1601-C, 0619-E, 0619-F</v>
      </c>
      <c r="F254" s="43" t="str">
        <f aca="false">IF(Data!F252="","",Data!F252)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254" s="43" t="str">
        <f aca="false">IF(Data!G252="","",Data!G252)</f>
        <v>Month of May 2026</v>
      </c>
      <c r="H254" s="42" t="str">
        <f aca="false">IF(Data!H252="","",Data!H252)</f>
        <v>Published by BIR</v>
      </c>
      <c r="I254" s="43" t="str">
        <f aca="false">IF(Data!I252="","",Data!I252)</f>
        <v/>
      </c>
    </row>
    <row r="255" customFormat="false" ht="43.25" hidden="false" customHeight="false" outlineLevel="0" collapsed="false">
      <c r="A255" s="41" t="n">
        <f aca="false">IF(Data!A253="","",Data!A253)</f>
        <v>46188</v>
      </c>
      <c r="B255" s="42" t="str">
        <f aca="false">IF(Data!B253="","",Data!B253)</f>
        <v>Monday</v>
      </c>
      <c r="C255" s="42" t="str">
        <f aca="false">IF(Data!C253="","",Data!C253)</f>
        <v>June</v>
      </c>
      <c r="D255" s="42" t="str">
        <f aca="false">IF(Data!D253="","",Data!D253)</f>
        <v>Filing &amp; payment</v>
      </c>
      <c r="E255" s="42" t="str">
        <f aca="false">IF(Data!E253="","",Data!E253)</f>
        <v>1601-C, 0619-E, 0619-F</v>
      </c>
      <c r="F255" s="43" t="str">
        <f aca="false">IF(Data!F253="","",Data!F253)</f>
        <v>BIR Forms 1601-C (Monthly Remittance Return of Income Taxes Withheld on Compensation) and/or 0619-E (Monthly Remittance Form of Creditable Income Taxes Withheld-Expanded) and/or 0619-F (Monthly Remittance Form of Final Income Taxes Withheld). eFPS Filers under Group A</v>
      </c>
      <c r="G255" s="43" t="str">
        <f aca="false">IF(Data!G253="","",Data!G253)</f>
        <v>Month of May 2026</v>
      </c>
      <c r="H255" s="42" t="str">
        <f aca="false">IF(Data!H253="","",Data!H253)</f>
        <v>Published by BIR</v>
      </c>
      <c r="I255" s="43" t="str">
        <f aca="false">IF(Data!I253="","",Data!I253)</f>
        <v/>
      </c>
    </row>
    <row r="256" customFormat="false" ht="15" hidden="false" customHeight="false" outlineLevel="0" collapsed="false">
      <c r="A256" s="41" t="n">
        <f aca="false">IF(Data!A254="","",Data!A254)</f>
        <v>46188</v>
      </c>
      <c r="B256" s="42" t="str">
        <f aca="false">IF(Data!B254="","",Data!B254)</f>
        <v>Monday</v>
      </c>
      <c r="C256" s="42" t="str">
        <f aca="false">IF(Data!C254="","",Data!C254)</f>
        <v>June</v>
      </c>
      <c r="D256" s="42" t="str">
        <f aca="false">IF(Data!D254="","",Data!D254)</f>
        <v>Filing &amp; payment</v>
      </c>
      <c r="E256" s="42" t="str">
        <f aca="false">IF(Data!E254="","",Data!E254)</f>
        <v>1702, 1702-EX, 1702-MX</v>
      </c>
      <c r="F256" s="43" t="str">
        <f aca="false">IF(Data!F254="","",Data!F254)</f>
        <v>BIR Form 1702–RT/1702-EX/1702-MX</v>
      </c>
      <c r="G256" s="43" t="str">
        <f aca="false">IF(Data!G254="","",Data!G254)</f>
        <v>Fiscal Year ending February 28, 2026</v>
      </c>
      <c r="H256" s="42" t="str">
        <f aca="false">IF(Data!H254="","",Data!H254)</f>
        <v>Published by BIR</v>
      </c>
      <c r="I256" s="43" t="str">
        <f aca="false">IF(Data!I254="","",Data!I254)</f>
        <v/>
      </c>
    </row>
    <row r="257" customFormat="false" ht="22.35" hidden="false" customHeight="false" outlineLevel="0" collapsed="false">
      <c r="A257" s="41" t="n">
        <f aca="false">IF(Data!A255="","",Data!A255)</f>
        <v>46188</v>
      </c>
      <c r="B257" s="42" t="str">
        <f aca="false">IF(Data!B255="","",Data!B255)</f>
        <v>Monday</v>
      </c>
      <c r="C257" s="42" t="str">
        <f aca="false">IF(Data!C255="","",Data!C255)</f>
        <v>June</v>
      </c>
      <c r="D257" s="42" t="str">
        <f aca="false">IF(Data!D255="","",Data!D255)</f>
        <v>Filing &amp; payment</v>
      </c>
      <c r="E257" s="42" t="str">
        <f aca="false">IF(Data!E255="","",Data!E255)</f>
        <v>1707-A</v>
      </c>
      <c r="F257" s="43" t="str">
        <f aca="false">IF(Data!F255="","",Data!F255)</f>
        <v>BIR Form 1707-A (Annual Capital Gains Tax Return For Onerous Transfer of Shares of Stock Not Traded Through the Local Stock Exchange) – by Corporate Taxpayers</v>
      </c>
      <c r="G257" s="43" t="str">
        <f aca="false">IF(Data!G255="","",Data!G255)</f>
        <v>Fiscal Year ending February 28, 2026</v>
      </c>
      <c r="H257" s="42" t="str">
        <f aca="false">IF(Data!H255="","",Data!H255)</f>
        <v>Published by BIR</v>
      </c>
      <c r="I257" s="43" t="str">
        <f aca="false">IF(Data!I255="","",Data!I255)</f>
        <v/>
      </c>
    </row>
    <row r="258" customFormat="false" ht="43.25" hidden="false" customHeight="false" outlineLevel="0" collapsed="false">
      <c r="A258" s="41" t="n">
        <f aca="false">IF(Data!A256="","",Data!A256)</f>
        <v>46188</v>
      </c>
      <c r="B258" s="42" t="str">
        <f aca="false">IF(Data!B256="","",Data!B256)</f>
        <v>Monday</v>
      </c>
      <c r="C258" s="42" t="str">
        <f aca="false">IF(Data!C256="","",Data!C256)</f>
        <v>June</v>
      </c>
      <c r="D258" s="42" t="str">
        <f aca="false">IF(Data!D256="","",Data!D256)</f>
        <v>Payment</v>
      </c>
      <c r="E258" s="42" t="str">
        <f aca="false">IF(Data!E256="","",Data!E256)</f>
        <v>1601-C, 0619-E, 0619-F</v>
      </c>
      <c r="F258" s="43" t="str">
        <f aca="false">IF(Data!F256="","",Data!F256)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258" s="43" t="str">
        <f aca="false">IF(Data!G256="","",Data!G256)</f>
        <v>Month of May 2026</v>
      </c>
      <c r="H258" s="42" t="str">
        <f aca="false">IF(Data!H256="","",Data!H256)</f>
        <v>Published by BIR</v>
      </c>
      <c r="I258" s="43" t="str">
        <f aca="false">IF(Data!I256="","",Data!I256)</f>
        <v/>
      </c>
    </row>
    <row r="259" customFormat="false" ht="15" hidden="false" customHeight="false" outlineLevel="0" collapsed="false">
      <c r="A259" s="41" t="n">
        <f aca="false">IF(Data!A257="","",Data!A257)</f>
        <v>46188</v>
      </c>
      <c r="B259" s="42" t="str">
        <f aca="false">IF(Data!B257="","",Data!B257)</f>
        <v>Monday</v>
      </c>
      <c r="C259" s="42" t="str">
        <f aca="false">IF(Data!C257="","",Data!C257)</f>
        <v>June</v>
      </c>
      <c r="D259" s="42" t="str">
        <f aca="false">IF(Data!D257="","",Data!D257)</f>
        <v>Registration</v>
      </c>
      <c r="E259" s="42" t="str">
        <f aca="false">IF(Data!E257="","",Data!E257)</f>
        <v/>
      </c>
      <c r="F259" s="43" t="str">
        <f aca="false">IF(Data!F257="","",Data!F257)</f>
        <v>Permanently Bound Loose-Leaf Books of Accounts/Invoices and Other Accounting Records</v>
      </c>
      <c r="G259" s="43" t="str">
        <f aca="false">IF(Data!G257="","",Data!G257)</f>
        <v>Fiscal Year ending May 31, 2026</v>
      </c>
      <c r="H259" s="42" t="str">
        <f aca="false">IF(Data!H257="","",Data!H257)</f>
        <v>Published by BIR</v>
      </c>
      <c r="I259" s="43" t="str">
        <f aca="false">IF(Data!I257="","",Data!I257)</f>
        <v/>
      </c>
    </row>
    <row r="260" customFormat="false" ht="15" hidden="false" customHeight="false" outlineLevel="0" collapsed="false">
      <c r="A260" s="41" t="n">
        <f aca="false">IF(Data!A258="","",Data!A258)</f>
        <v>46189</v>
      </c>
      <c r="B260" s="42" t="str">
        <f aca="false">IF(Data!B258="","",Data!B258)</f>
        <v>Tuesday</v>
      </c>
      <c r="C260" s="42" t="str">
        <f aca="false">IF(Data!C258="","",Data!C258)</f>
        <v>June</v>
      </c>
      <c r="D260" s="42" t="str">
        <f aca="false">IF(Data!D258="","",Data!D258)</f>
        <v>Submission</v>
      </c>
      <c r="E260" s="42" t="str">
        <f aca="false">IF(Data!E258="","",Data!E258)</f>
        <v/>
      </c>
      <c r="F260" s="43" t="str">
        <f aca="false">IF(Data!F258="","",Data!F258)</f>
        <v>Consolidated Return of All Transactions based on the Reconciled Data of Stockbrokers</v>
      </c>
      <c r="G260" s="43" t="str">
        <f aca="false">IF(Data!G258="","",Data!G258)</f>
        <v>June 1-15, 2026</v>
      </c>
      <c r="H260" s="42" t="str">
        <f aca="false">IF(Data!H258="","",Data!H258)</f>
        <v>Published by BIR</v>
      </c>
      <c r="I260" s="43" t="str">
        <f aca="false">IF(Data!I258="","",Data!I258)</f>
        <v/>
      </c>
    </row>
    <row r="261" customFormat="false" ht="22.35" hidden="false" customHeight="false" outlineLevel="0" collapsed="false">
      <c r="A261" s="41" t="n">
        <f aca="false">IF(Data!A259="","",Data!A259)</f>
        <v>46193</v>
      </c>
      <c r="B261" s="42" t="str">
        <f aca="false">IF(Data!B259="","",Data!B259)</f>
        <v>Saturday</v>
      </c>
      <c r="C261" s="42" t="str">
        <f aca="false">IF(Data!C259="","",Data!C259)</f>
        <v>June</v>
      </c>
      <c r="D261" s="42" t="str">
        <f aca="false">IF(Data!D259="","",Data!D259)</f>
        <v>Filing &amp; payment</v>
      </c>
      <c r="E261" s="42" t="str">
        <f aca="false">IF(Data!E259="","",Data!E259)</f>
        <v>1600 WP</v>
      </c>
      <c r="F261" s="43" t="str">
        <f aca="false">IF(Data!F259="","",Data!F259)</f>
        <v>BIR Form 1600 WP (Remittance Return of Percentage Tax on Winnings and Prizes Withheld by Race Track Operators) – eFPS &amp; Non-eFPS Filers – Month of May 2026</v>
      </c>
      <c r="G261" s="43" t="str">
        <f aca="false">IF(Data!G259="","",Data!G259)</f>
        <v/>
      </c>
      <c r="H261" s="42" t="str">
        <f aca="false">IF(Data!H259="","",Data!H259)</f>
        <v>Published by BIR</v>
      </c>
      <c r="I261" s="43" t="str">
        <f aca="false">IF(Data!I259="","",Data!I259)</f>
        <v/>
      </c>
    </row>
    <row r="262" customFormat="false" ht="15" hidden="false" customHeight="false" outlineLevel="0" collapsed="false">
      <c r="A262" s="41" t="n">
        <f aca="false">IF(Data!A260="","",Data!A260)</f>
        <v>46198</v>
      </c>
      <c r="B262" s="42" t="str">
        <f aca="false">IF(Data!B260="","",Data!B260)</f>
        <v>Thursday</v>
      </c>
      <c r="C262" s="42" t="str">
        <f aca="false">IF(Data!C260="","",Data!C260)</f>
        <v>June</v>
      </c>
      <c r="D262" s="42" t="str">
        <f aca="false">IF(Data!D260="","",Data!D260)</f>
        <v>Filing &amp; payment</v>
      </c>
      <c r="E262" s="42" t="str">
        <f aca="false">IF(Data!E260="","",Data!E260)</f>
        <v>2550-DS</v>
      </c>
      <c r="F262" s="43" t="str">
        <f aca="false">IF(Data!F260="","",Data!F260)</f>
        <v>BIR Form 2550-DS (Value-Added Tax (VAT) Return for Nonresident Digital Service Provider)</v>
      </c>
      <c r="G262" s="43" t="str">
        <f aca="false">IF(Data!G260="","",Data!G260)</f>
        <v>Fiscal Quarter ending May 31, 2026</v>
      </c>
      <c r="H262" s="42" t="str">
        <f aca="false">IF(Data!H260="","",Data!H260)</f>
        <v>Published by BIR</v>
      </c>
      <c r="I262" s="43" t="str">
        <f aca="false">IF(Data!I260="","",Data!I260)</f>
        <v/>
      </c>
    </row>
    <row r="263" customFormat="false" ht="15" hidden="false" customHeight="false" outlineLevel="0" collapsed="false">
      <c r="A263" s="41" t="n">
        <f aca="false">IF(Data!A261="","",Data!A261)</f>
        <v>46198</v>
      </c>
      <c r="B263" s="42" t="str">
        <f aca="false">IF(Data!B261="","",Data!B261)</f>
        <v>Thursday</v>
      </c>
      <c r="C263" s="42" t="str">
        <f aca="false">IF(Data!C261="","",Data!C261)</f>
        <v>June</v>
      </c>
      <c r="D263" s="42" t="str">
        <f aca="false">IF(Data!D261="","",Data!D261)</f>
        <v>Filing &amp; payment</v>
      </c>
      <c r="E263" s="42" t="str">
        <f aca="false">IF(Data!E261="","",Data!E261)</f>
        <v>2550Q</v>
      </c>
      <c r="F263" s="43" t="str">
        <f aca="false">IF(Data!F261="","",Data!F261)</f>
        <v>BIR Form 2550Q (Quarterly Value-Added Tax Return). eFPS &amp; Non-eFPS Filers</v>
      </c>
      <c r="G263" s="43" t="str">
        <f aca="false">IF(Data!G261="","",Data!G261)</f>
        <v>Fiscal Quarter ending May 31, 2026</v>
      </c>
      <c r="H263" s="42" t="str">
        <f aca="false">IF(Data!H261="","",Data!H261)</f>
        <v>Published by BIR</v>
      </c>
      <c r="I263" s="43" t="str">
        <f aca="false">IF(Data!I261="","",Data!I261)</f>
        <v/>
      </c>
    </row>
    <row r="264" customFormat="false" ht="15" hidden="false" customHeight="false" outlineLevel="0" collapsed="false">
      <c r="A264" s="41" t="n">
        <f aca="false">IF(Data!A262="","",Data!A262)</f>
        <v>46198</v>
      </c>
      <c r="B264" s="42" t="str">
        <f aca="false">IF(Data!B262="","",Data!B262)</f>
        <v>Thursday</v>
      </c>
      <c r="C264" s="42" t="str">
        <f aca="false">IF(Data!C262="","",Data!C262)</f>
        <v>June</v>
      </c>
      <c r="D264" s="42" t="str">
        <f aca="false">IF(Data!D262="","",Data!D262)</f>
        <v>Filing &amp; payment</v>
      </c>
      <c r="E264" s="42" t="str">
        <f aca="false">IF(Data!E262="","",Data!E262)</f>
        <v>2551Q</v>
      </c>
      <c r="F264" s="43" t="str">
        <f aca="false">IF(Data!F262="","",Data!F262)</f>
        <v>BIR Form 2551Q (Quarterly Percentage Tax Return). eFPS &amp; Non-eFPS Filers</v>
      </c>
      <c r="G264" s="43" t="str">
        <f aca="false">IF(Data!G262="","",Data!G262)</f>
        <v>Fiscal Quarter ending May 31, 2026</v>
      </c>
      <c r="H264" s="42" t="str">
        <f aca="false">IF(Data!H262="","",Data!H262)</f>
        <v>Published by BIR</v>
      </c>
      <c r="I264" s="43" t="str">
        <f aca="false">IF(Data!I262="","",Data!I262)</f>
        <v/>
      </c>
    </row>
    <row r="265" customFormat="false" ht="22.35" hidden="false" customHeight="false" outlineLevel="0" collapsed="false">
      <c r="A265" s="41" t="n">
        <f aca="false">IF(Data!A263="","",Data!A263)</f>
        <v>46198</v>
      </c>
      <c r="B265" s="42" t="str">
        <f aca="false">IF(Data!B263="","",Data!B263)</f>
        <v>Thursday</v>
      </c>
      <c r="C265" s="42" t="str">
        <f aca="false">IF(Data!C263="","",Data!C263)</f>
        <v>June</v>
      </c>
      <c r="D265" s="42" t="str">
        <f aca="false">IF(Data!D263="","",Data!D263)</f>
        <v>Submission</v>
      </c>
      <c r="E265" s="42" t="str">
        <f aca="false">IF(Data!E263="","",Data!E263)</f>
        <v/>
      </c>
      <c r="F265" s="43" t="str">
        <f aca="false">IF(Data!F263="","",Data!F263)</f>
        <v>Quarterly Summary List of Sales/Purchases/Importations by a VAT Registered Taxpayer. Non-eFPS Filers – Fiscal Quarter ending May 31, 2026</v>
      </c>
      <c r="G265" s="43" t="str">
        <f aca="false">IF(Data!G263="","",Data!G263)</f>
        <v/>
      </c>
      <c r="H265" s="42" t="str">
        <f aca="false">IF(Data!H263="","",Data!H263)</f>
        <v>Published by BIR</v>
      </c>
      <c r="I265" s="43" t="str">
        <f aca="false">IF(Data!I263="","",Data!I263)</f>
        <v/>
      </c>
    </row>
    <row r="266" customFormat="false" ht="32.8" hidden="false" customHeight="false" outlineLevel="0" collapsed="false">
      <c r="A266" s="41" t="n">
        <f aca="false">IF(Data!A264="","",Data!A264)</f>
        <v>46198</v>
      </c>
      <c r="B266" s="42" t="str">
        <f aca="false">IF(Data!B264="","",Data!B264)</f>
        <v>Thursday</v>
      </c>
      <c r="C266" s="42" t="str">
        <f aca="false">IF(Data!C264="","",Data!C264)</f>
        <v>June</v>
      </c>
      <c r="D266" s="42" t="str">
        <f aca="false">IF(Data!D264="","",Data!D264)</f>
        <v>Submission</v>
      </c>
      <c r="E266" s="42" t="str">
        <f aca="false">IF(Data!E264="","",Data!E264)</f>
        <v/>
      </c>
      <c r="F266" s="43" t="str">
        <f aca="false">IF(Data!F264="","",Data!F264)</f>
        <v>Sworn Statement of Manufacturer's or Importer's Volume of Sales of each particular Brand of Alcohol Products, Tobacco Products and Sweetened Beverage Products – Fiscal Quarter ending May 31, 2026</v>
      </c>
      <c r="G266" s="43" t="str">
        <f aca="false">IF(Data!G264="","",Data!G264)</f>
        <v/>
      </c>
      <c r="H266" s="42" t="str">
        <f aca="false">IF(Data!H264="","",Data!H264)</f>
        <v>Published by BIR</v>
      </c>
      <c r="I266" s="43" t="str">
        <f aca="false">IF(Data!I264="","",Data!I264)</f>
        <v/>
      </c>
    </row>
    <row r="267" customFormat="false" ht="32.8" hidden="false" customHeight="false" outlineLevel="0" collapsed="false">
      <c r="A267" s="41" t="n">
        <f aca="false">IF(Data!A265="","",Data!A265)</f>
        <v>46202</v>
      </c>
      <c r="B267" s="42" t="str">
        <f aca="false">IF(Data!B265="","",Data!B265)</f>
        <v>Monday</v>
      </c>
      <c r="C267" s="42" t="str">
        <f aca="false">IF(Data!C265="","",Data!C265)</f>
        <v>June</v>
      </c>
      <c r="D267" s="42" t="str">
        <f aca="false">IF(Data!D265="","",Data!D265)</f>
        <v>Filing &amp; payment</v>
      </c>
      <c r="E267" s="42" t="str">
        <f aca="false">IF(Data!E265="","",Data!E265)</f>
        <v>1702Q</v>
      </c>
      <c r="F267" s="43" t="str">
        <f aca="false">IF(Data!F265="","",Data!F265)</f>
        <v>BIR Form 1702Q (Quarterly Income Tax Return For Corporations, Partnerships and Other Non-Individual Taxpayers) and Summary Alphalist of Withholding Taxes (SAWT) – Fiscal Quarter ending April 30, 2026</v>
      </c>
      <c r="G267" s="43" t="str">
        <f aca="false">IF(Data!G265="","",Data!G265)</f>
        <v/>
      </c>
      <c r="H267" s="42" t="str">
        <f aca="false">IF(Data!H265="","",Data!H265)</f>
        <v>Published by BIR</v>
      </c>
      <c r="I267" s="43" t="str">
        <f aca="false">IF(Data!I265="","",Data!I265)</f>
        <v/>
      </c>
    </row>
    <row r="268" customFormat="false" ht="22.35" hidden="false" customHeight="false" outlineLevel="0" collapsed="false">
      <c r="A268" s="41" t="n">
        <f aca="false">IF(Data!A266="","",Data!A266)</f>
        <v>46203</v>
      </c>
      <c r="B268" s="42" t="str">
        <f aca="false">IF(Data!B266="","",Data!B266)</f>
        <v>Tuesday</v>
      </c>
      <c r="C268" s="42" t="str">
        <f aca="false">IF(Data!C266="","",Data!C266)</f>
        <v>June</v>
      </c>
      <c r="D268" s="42" t="str">
        <f aca="false">IF(Data!D266="","",Data!D266)</f>
        <v>Registration</v>
      </c>
      <c r="E268" s="42" t="str">
        <f aca="false">IF(Data!E266="","",Data!E266)</f>
        <v/>
      </c>
      <c r="F268" s="43" t="str">
        <f aca="false">IF(Data!F266="","",Data!F266)</f>
        <v>Computerized Books of Accounts and Other Accounting Records – Fiscal Year ending May 31, 2026</v>
      </c>
      <c r="G268" s="43" t="str">
        <f aca="false">IF(Data!G266="","",Data!G266)</f>
        <v/>
      </c>
      <c r="H268" s="42" t="str">
        <f aca="false">IF(Data!H266="","",Data!H266)</f>
        <v>Published by BIR</v>
      </c>
      <c r="I268" s="43" t="str">
        <f aca="false">IF(Data!I266="","",Data!I266)</f>
        <v/>
      </c>
    </row>
    <row r="269" customFormat="false" ht="22.35" hidden="false" customHeight="false" outlineLevel="0" collapsed="false">
      <c r="A269" s="41" t="n">
        <f aca="false">IF(Data!A267="","",Data!A267)</f>
        <v>46203</v>
      </c>
      <c r="B269" s="42" t="str">
        <f aca="false">IF(Data!B267="","",Data!B267)</f>
        <v>Tuesday</v>
      </c>
      <c r="C269" s="42" t="str">
        <f aca="false">IF(Data!C267="","",Data!C267)</f>
        <v>June</v>
      </c>
      <c r="D269" s="42" t="str">
        <f aca="false">IF(Data!D267="","",Data!D267)</f>
        <v>Submission</v>
      </c>
      <c r="E269" s="42" t="str">
        <f aca="false">IF(Data!E267="","",Data!E267)</f>
        <v/>
      </c>
      <c r="F269" s="43" t="str">
        <f aca="false">IF(Data!F267="","",Data!F267)</f>
        <v>Manufacturers'/Assemblers'/Importers' Sworn Statement of each Particular Brand/Model of Automobile, Alcohol Products, Tobacco Products and Sweetened Beverage Products</v>
      </c>
      <c r="G269" s="43" t="str">
        <f aca="false">IF(Data!G267="","",Data!G267)</f>
        <v>1st Semester of 2026</v>
      </c>
      <c r="H269" s="42" t="str">
        <f aca="false">IF(Data!H267="","",Data!H267)</f>
        <v>Published by BIR</v>
      </c>
      <c r="I269" s="43" t="str">
        <f aca="false">IF(Data!I267="","",Data!I267)</f>
        <v/>
      </c>
    </row>
    <row r="270" customFormat="false" ht="32.8" hidden="false" customHeight="false" outlineLevel="0" collapsed="false">
      <c r="A270" s="41" t="n">
        <f aca="false">IF(Data!A268="","",Data!A268)</f>
        <v>46203</v>
      </c>
      <c r="B270" s="42" t="str">
        <f aca="false">IF(Data!B268="","",Data!B268)</f>
        <v>Tuesday</v>
      </c>
      <c r="C270" s="42" t="str">
        <f aca="false">IF(Data!C268="","",Data!C268)</f>
        <v>June</v>
      </c>
      <c r="D270" s="42" t="str">
        <f aca="false">IF(Data!D268="","",Data!D268)</f>
        <v>Submission</v>
      </c>
      <c r="E270" s="42" t="str">
        <f aca="false">IF(Data!E268="","",Data!E268)</f>
        <v>1702, 1702-EX, 1702-MX</v>
      </c>
      <c r="F270" s="43" t="str">
        <f aca="false">IF(Data!F268="","",Data!F268)</f>
        <v>Proof of eFiled BIR Form 1702–RT/1702-EX/1702-MX with Audited Financial Statements (AFS), 1709 (if applicable), and Other Attachments through Electronic Audited Financial Statements (eAFS) – Fiscal Year ending February 28, 2026</v>
      </c>
      <c r="G270" s="43" t="str">
        <f aca="false">IF(Data!G268="","",Data!G268)</f>
        <v/>
      </c>
      <c r="H270" s="42" t="str">
        <f aca="false">IF(Data!H268="","",Data!H268)</f>
        <v>Published by BIR</v>
      </c>
      <c r="I270" s="43" t="str">
        <f aca="false">IF(Data!I268="","",Data!I268)</f>
        <v/>
      </c>
    </row>
    <row r="271" customFormat="false" ht="22.35" hidden="false" customHeight="false" outlineLevel="0" collapsed="false">
      <c r="A271" s="41" t="n">
        <f aca="false">IF(Data!A269="","",Data!A269)</f>
        <v>46203</v>
      </c>
      <c r="B271" s="42" t="str">
        <f aca="false">IF(Data!B269="","",Data!B269)</f>
        <v>Tuesday</v>
      </c>
      <c r="C271" s="42" t="str">
        <f aca="false">IF(Data!C269="","",Data!C269)</f>
        <v>June</v>
      </c>
      <c r="D271" s="42" t="str">
        <f aca="false">IF(Data!D269="","",Data!D269)</f>
        <v>Submission</v>
      </c>
      <c r="E271" s="42" t="str">
        <f aca="false">IF(Data!E269="","",Data!E269)</f>
        <v/>
      </c>
      <c r="F271" s="43" t="str">
        <f aca="false">IF(Data!F269="","",Data!F269)</f>
        <v>Soft copies of Inventory List and Schedules stored and saved in DVD-R/USB properly labeled together with Notarized Sworn Declaration – Fiscal Year ending May 31, 2026</v>
      </c>
      <c r="G271" s="43" t="str">
        <f aca="false">IF(Data!G269="","",Data!G269)</f>
        <v/>
      </c>
      <c r="H271" s="42" t="str">
        <f aca="false">IF(Data!H269="","",Data!H269)</f>
        <v>Published by BIR</v>
      </c>
      <c r="I271" s="43" t="str">
        <f aca="false">IF(Data!I269="","",Data!I269)</f>
        <v/>
      </c>
    </row>
    <row r="272" customFormat="false" ht="22.35" hidden="false" customHeight="false" outlineLevel="0" collapsed="false">
      <c r="A272" s="41" t="n">
        <f aca="false">IF(Data!A270="","",Data!A270)</f>
        <v>46203</v>
      </c>
      <c r="B272" s="42" t="str">
        <f aca="false">IF(Data!B270="","",Data!B270)</f>
        <v>Tuesday</v>
      </c>
      <c r="C272" s="42" t="str">
        <f aca="false">IF(Data!C270="","",Data!C270)</f>
        <v>June</v>
      </c>
      <c r="D272" s="42" t="str">
        <f aca="false">IF(Data!D270="","",Data!D270)</f>
        <v>Submission</v>
      </c>
      <c r="E272" s="42" t="str">
        <f aca="false">IF(Data!E270="","",Data!E270)</f>
        <v/>
      </c>
      <c r="F272" s="43" t="str">
        <f aca="false">IF(Data!F270="","",Data!F270)</f>
        <v>Quarterly Summary List of Sales/Purchases/Importations by a VAT Registered Taxpayers. eFPS Filers – Fiscal Quarter ending May 31, 2026</v>
      </c>
      <c r="G272" s="43" t="str">
        <f aca="false">IF(Data!G270="","",Data!G270)</f>
        <v/>
      </c>
      <c r="H272" s="42" t="str">
        <f aca="false">IF(Data!H270="","",Data!H270)</f>
        <v>Published by BIR</v>
      </c>
      <c r="I272" s="43" t="str">
        <f aca="false">IF(Data!I270="","",Data!I270)</f>
        <v/>
      </c>
    </row>
    <row r="273" customFormat="false" ht="15" hidden="false" customHeight="false" outlineLevel="0" collapsed="false">
      <c r="A273" s="41" t="n">
        <f aca="false">IF(Data!A271="","",Data!A271)</f>
        <v>46204</v>
      </c>
      <c r="B273" s="42" t="str">
        <f aca="false">IF(Data!B271="","",Data!B271)</f>
        <v>Wednesday</v>
      </c>
      <c r="C273" s="42" t="str">
        <f aca="false">IF(Data!C271="","",Data!C271)</f>
        <v>July</v>
      </c>
      <c r="D273" s="42" t="str">
        <f aca="false">IF(Data!D271="","",Data!D271)</f>
        <v>Submission</v>
      </c>
      <c r="E273" s="42" t="str">
        <f aca="false">IF(Data!E271="","",Data!E271)</f>
        <v/>
      </c>
      <c r="F273" s="43" t="str">
        <f aca="false">IF(Data!F271="","",Data!F271)</f>
        <v>Consolidated Return of All Transactions based on the Reconciled Data of Stockbrokers</v>
      </c>
      <c r="G273" s="43" t="str">
        <f aca="false">IF(Data!G271="","",Data!G271)</f>
        <v>June 16-30, 2026</v>
      </c>
      <c r="H273" s="42" t="str">
        <f aca="false">IF(Data!H271="","",Data!H271)</f>
        <v>Published by BIR</v>
      </c>
      <c r="I273" s="43" t="str">
        <f aca="false">IF(Data!I271="","",Data!I271)</f>
        <v/>
      </c>
    </row>
    <row r="274" customFormat="false" ht="22.35" hidden="false" customHeight="false" outlineLevel="0" collapsed="false">
      <c r="A274" s="41" t="n">
        <f aca="false">IF(Data!A272="","",Data!A272)</f>
        <v>46204</v>
      </c>
      <c r="B274" s="42" t="str">
        <f aca="false">IF(Data!B272="","",Data!B272)</f>
        <v>Wednesday</v>
      </c>
      <c r="C274" s="42" t="str">
        <f aca="false">IF(Data!C272="","",Data!C272)</f>
        <v>July</v>
      </c>
      <c r="D274" s="42" t="str">
        <f aca="false">IF(Data!D272="","",Data!D272)</f>
        <v>Submission</v>
      </c>
      <c r="E274" s="42" t="str">
        <f aca="false">IF(Data!E272="","",Data!E272)</f>
        <v/>
      </c>
      <c r="F274" s="43" t="str">
        <f aca="false">IF(Data!F272="","",Data!F272)</f>
        <v>Engagement Letters and Renewals or Subsequent Agreements for Financial Audit by Independent CPAs – Fiscal Year beginning September 1, 2026</v>
      </c>
      <c r="G274" s="43" t="str">
        <f aca="false">IF(Data!G272="","",Data!G272)</f>
        <v/>
      </c>
      <c r="H274" s="42" t="str">
        <f aca="false">IF(Data!H272="","",Data!H272)</f>
        <v>Published by BIR</v>
      </c>
      <c r="I274" s="43" t="str">
        <f aca="false">IF(Data!I272="","",Data!I272)</f>
        <v/>
      </c>
    </row>
    <row r="275" customFormat="false" ht="15" hidden="false" customHeight="false" outlineLevel="0" collapsed="false">
      <c r="A275" s="41" t="n">
        <f aca="false">IF(Data!A273="","",Data!A273)</f>
        <v>46208</v>
      </c>
      <c r="B275" s="42" t="str">
        <f aca="false">IF(Data!B273="","",Data!B273)</f>
        <v>Sunday</v>
      </c>
      <c r="C275" s="42" t="str">
        <f aca="false">IF(Data!C273="","",Data!C273)</f>
        <v>July</v>
      </c>
      <c r="D275" s="42" t="str">
        <f aca="false">IF(Data!D273="","",Data!D273)</f>
        <v>Filing &amp; payment</v>
      </c>
      <c r="E275" s="42" t="str">
        <f aca="false">IF(Data!E273="","",Data!E273)</f>
        <v>2000</v>
      </c>
      <c r="F275" s="43" t="str">
        <f aca="false">IF(Data!F273="","",Data!F273)</f>
        <v>BIR Form 2000 (Monthly Documentary Stamp Tax Declaration/Return)</v>
      </c>
      <c r="G275" s="43" t="str">
        <f aca="false">IF(Data!G273="","",Data!G273)</f>
        <v>Month of June 2026</v>
      </c>
      <c r="H275" s="42" t="str">
        <f aca="false">IF(Data!H273="","",Data!H273)</f>
        <v>Published by BIR</v>
      </c>
      <c r="I275" s="43" t="str">
        <f aca="false">IF(Data!I273="","",Data!I273)</f>
        <v/>
      </c>
    </row>
    <row r="276" customFormat="false" ht="15" hidden="false" customHeight="false" outlineLevel="0" collapsed="false">
      <c r="A276" s="41" t="n">
        <f aca="false">IF(Data!A274="","",Data!A274)</f>
        <v>46208</v>
      </c>
      <c r="B276" s="42" t="str">
        <f aca="false">IF(Data!B274="","",Data!B274)</f>
        <v>Sunday</v>
      </c>
      <c r="C276" s="42" t="str">
        <f aca="false">IF(Data!C274="","",Data!C274)</f>
        <v>July</v>
      </c>
      <c r="D276" s="42" t="str">
        <f aca="false">IF(Data!D274="","",Data!D274)</f>
        <v>Filing &amp; payment</v>
      </c>
      <c r="E276" s="42" t="str">
        <f aca="false">IF(Data!E274="","",Data!E274)</f>
        <v>2000-OT</v>
      </c>
      <c r="F276" s="43" t="str">
        <f aca="false">IF(Data!F274="","",Data!F274)</f>
        <v>BIR Form 2000-OT (Documentary Stamp Tax Declaration/Return One-Time Transactions)</v>
      </c>
      <c r="G276" s="43" t="str">
        <f aca="false">IF(Data!G274="","",Data!G274)</f>
        <v>Month of June 2026</v>
      </c>
      <c r="H276" s="42" t="str">
        <f aca="false">IF(Data!H274="","",Data!H274)</f>
        <v>Published by BIR</v>
      </c>
      <c r="I276" s="43" t="str">
        <f aca="false">IF(Data!I274="","",Data!I274)</f>
        <v/>
      </c>
    </row>
    <row r="277" customFormat="false" ht="22.35" hidden="false" customHeight="false" outlineLevel="0" collapsed="false">
      <c r="A277" s="41" t="n">
        <f aca="false">IF(Data!A275="","",Data!A275)</f>
        <v>46208</v>
      </c>
      <c r="B277" s="42" t="str">
        <f aca="false">IF(Data!B275="","",Data!B275)</f>
        <v>Sunday</v>
      </c>
      <c r="C277" s="42" t="str">
        <f aca="false">IF(Data!C275="","",Data!C275)</f>
        <v>July</v>
      </c>
      <c r="D277" s="42" t="str">
        <f aca="false">IF(Data!D275="","",Data!D275)</f>
        <v>Submission</v>
      </c>
      <c r="E277" s="42" t="str">
        <f aca="false">IF(Data!E275="","",Data!E275)</f>
        <v/>
      </c>
      <c r="F277" s="43" t="str">
        <f aca="false">IF(Data!F275="","",Data!F275)</f>
        <v>Summary Report of Certification issued by the President of the National Home Mortgage Finance Corporation (NHMFC)</v>
      </c>
      <c r="G277" s="43" t="str">
        <f aca="false">IF(Data!G275="","",Data!G275)</f>
        <v>Month of June 2026</v>
      </c>
      <c r="H277" s="42" t="str">
        <f aca="false">IF(Data!H275="","",Data!H275)</f>
        <v>Published by BIR</v>
      </c>
      <c r="I277" s="43" t="str">
        <f aca="false">IF(Data!I275="","",Data!I275)</f>
        <v/>
      </c>
    </row>
    <row r="278" customFormat="false" ht="43.25" hidden="false" customHeight="false" outlineLevel="0" collapsed="false">
      <c r="A278" s="41" t="n">
        <f aca="false">IF(Data!A276="","",Data!A276)</f>
        <v>46211</v>
      </c>
      <c r="B278" s="42" t="str">
        <f aca="false">IF(Data!B276="","",Data!B276)</f>
        <v>Wednesday</v>
      </c>
      <c r="C278" s="42" t="str">
        <f aca="false">IF(Data!C276="","",Data!C276)</f>
        <v>July</v>
      </c>
      <c r="D278" s="42" t="str">
        <f aca="false">IF(Data!D276="","",Data!D276)</f>
        <v>Submission</v>
      </c>
      <c r="E278" s="42" t="str">
        <f aca="false">IF(Data!E276="","",Data!E276)</f>
        <v/>
      </c>
      <c r="F278" s="43" t="str">
        <f aca="false">IF(Data!F276="","",Data!F276)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278" s="43" t="str">
        <f aca="false">IF(Data!G276="","",Data!G276)</f>
        <v>Month of June 2026</v>
      </c>
      <c r="H278" s="42" t="str">
        <f aca="false">IF(Data!H276="","",Data!H276)</f>
        <v>Published by BIR</v>
      </c>
      <c r="I278" s="43" t="str">
        <f aca="false">IF(Data!I276="","",Data!I276)</f>
        <v/>
      </c>
    </row>
    <row r="279" customFormat="false" ht="22.35" hidden="false" customHeight="false" outlineLevel="0" collapsed="false">
      <c r="A279" s="41" t="n">
        <f aca="false">IF(Data!A277="","",Data!A277)</f>
        <v>46211</v>
      </c>
      <c r="B279" s="42" t="str">
        <f aca="false">IF(Data!B277="","",Data!B277)</f>
        <v>Wednesday</v>
      </c>
      <c r="C279" s="42" t="str">
        <f aca="false">IF(Data!C277="","",Data!C277)</f>
        <v>July</v>
      </c>
      <c r="D279" s="42" t="str">
        <f aca="false">IF(Data!D277="","",Data!D277)</f>
        <v>Submission</v>
      </c>
      <c r="E279" s="42" t="str">
        <f aca="false">IF(Data!E277="","",Data!E277)</f>
        <v/>
      </c>
      <c r="F279" s="43" t="str">
        <f aca="false">IF(Data!F277="","",Data!F277)</f>
        <v>Monthly e-Sales Report for All Taxpayers using CRM/POS and/or Other Similar Business Machines whose last digit of 9-digit TIN is Even Number</v>
      </c>
      <c r="G279" s="43" t="str">
        <f aca="false">IF(Data!G277="","",Data!G277)</f>
        <v>Month of June 2026</v>
      </c>
      <c r="H279" s="42" t="str">
        <f aca="false">IF(Data!H277="","",Data!H277)</f>
        <v>Published by BIR</v>
      </c>
      <c r="I279" s="43" t="str">
        <f aca="false">IF(Data!I277="","",Data!I277)</f>
        <v/>
      </c>
    </row>
    <row r="280" customFormat="false" ht="32.8" hidden="false" customHeight="false" outlineLevel="0" collapsed="false">
      <c r="A280" s="41" t="n">
        <f aca="false">IF(Data!A278="","",Data!A278)</f>
        <v>46213</v>
      </c>
      <c r="B280" s="42" t="str">
        <f aca="false">IF(Data!B278="","",Data!B278)</f>
        <v>Friday</v>
      </c>
      <c r="C280" s="42" t="str">
        <f aca="false">IF(Data!C278="","",Data!C278)</f>
        <v>July</v>
      </c>
      <c r="D280" s="42" t="str">
        <f aca="false">IF(Data!D278="","",Data!D278)</f>
        <v>Filing &amp; payment</v>
      </c>
      <c r="E280" s="42" t="str">
        <f aca="false">IF(Data!E278="","",Data!E278)</f>
        <v>1600-VT, 1600-PT, 1601-C</v>
      </c>
      <c r="F280" s="43" t="str">
        <f aca="false">IF(Data!F278="","",Data!F278)</f>
        <v>BIR Form 1600-VT (Monthly Remittance Return of Value-Added Tax) and/or 1600-PT (Other Percentage Taxes Withheld) and BIR Form 1601-C (Monthly Remittance Return of Income Taxes Withheld on Compensation). National Government Agencies (NGAs)</v>
      </c>
      <c r="G280" s="43" t="str">
        <f aca="false">IF(Data!G278="","",Data!G278)</f>
        <v>Month of June 2026</v>
      </c>
      <c r="H280" s="42" t="str">
        <f aca="false">IF(Data!H278="","",Data!H278)</f>
        <v>Published by BIR</v>
      </c>
      <c r="I280" s="43" t="str">
        <f aca="false">IF(Data!I278="","",Data!I278)</f>
        <v/>
      </c>
    </row>
    <row r="281" customFormat="false" ht="32.8" hidden="false" customHeight="false" outlineLevel="0" collapsed="false">
      <c r="A281" s="41" t="n">
        <f aca="false">IF(Data!A279="","",Data!A279)</f>
        <v>46213</v>
      </c>
      <c r="B281" s="42" t="str">
        <f aca="false">IF(Data!B279="","",Data!B279)</f>
        <v>Friday</v>
      </c>
      <c r="C281" s="42" t="str">
        <f aca="false">IF(Data!C279="","",Data!C279)</f>
        <v>July</v>
      </c>
      <c r="D281" s="42" t="str">
        <f aca="false">IF(Data!D279="","",Data!D279)</f>
        <v>Filing &amp; payment</v>
      </c>
      <c r="E281" s="42" t="str">
        <f aca="false">IF(Data!E279="","",Data!E279)</f>
        <v>1600-VT, 1600-PT</v>
      </c>
      <c r="F281" s="43" t="str">
        <f aca="false">IF(Data!F279="","",Data!F279)</f>
        <v>BIR Form 1600-VT (Monthly Remittance Return of Value-Added Tax) and/or 1600-PT (Other Percentage Taxes Withheld) and Monthly Alphalist of Payees (MAP) – eFPS &amp; Non-eFPS Filers – Month of June 2026</v>
      </c>
      <c r="G281" s="43" t="str">
        <f aca="false">IF(Data!G279="","",Data!G279)</f>
        <v/>
      </c>
      <c r="H281" s="42" t="str">
        <f aca="false">IF(Data!H279="","",Data!H279)</f>
        <v>Published by BIR</v>
      </c>
      <c r="I281" s="43" t="str">
        <f aca="false">IF(Data!I279="","",Data!I279)</f>
        <v/>
      </c>
    </row>
    <row r="282" customFormat="false" ht="22.35" hidden="false" customHeight="false" outlineLevel="0" collapsed="false">
      <c r="A282" s="41" t="n">
        <f aca="false">IF(Data!A280="","",Data!A280)</f>
        <v>46213</v>
      </c>
      <c r="B282" s="42" t="str">
        <f aca="false">IF(Data!B280="","",Data!B280)</f>
        <v>Friday</v>
      </c>
      <c r="C282" s="42" t="str">
        <f aca="false">IF(Data!C280="","",Data!C280)</f>
        <v>July</v>
      </c>
      <c r="D282" s="42" t="str">
        <f aca="false">IF(Data!D280="","",Data!D280)</f>
        <v>Filing &amp; payment</v>
      </c>
      <c r="E282" s="42" t="str">
        <f aca="false">IF(Data!E280="","",Data!E280)</f>
        <v>1601-C</v>
      </c>
      <c r="F282" s="43" t="str">
        <f aca="false">IF(Data!F280="","",Data!F280)</f>
        <v>BIR Form 1601-C (Monthly Remittance Return of Income Taxes Withheld on Compensation). Non-eFPS Filers</v>
      </c>
      <c r="G282" s="43" t="str">
        <f aca="false">IF(Data!G280="","",Data!G280)</f>
        <v>Month of June 2026</v>
      </c>
      <c r="H282" s="42" t="str">
        <f aca="false">IF(Data!H280="","",Data!H280)</f>
        <v>Published by BIR</v>
      </c>
      <c r="I282" s="43" t="str">
        <f aca="false">IF(Data!I280="","",Data!I280)</f>
        <v/>
      </c>
    </row>
    <row r="283" customFormat="false" ht="22.35" hidden="false" customHeight="false" outlineLevel="0" collapsed="false">
      <c r="A283" s="41" t="n">
        <f aca="false">IF(Data!A281="","",Data!A281)</f>
        <v>46213</v>
      </c>
      <c r="B283" s="42" t="str">
        <f aca="false">IF(Data!B281="","",Data!B281)</f>
        <v>Friday</v>
      </c>
      <c r="C283" s="42" t="str">
        <f aca="false">IF(Data!C281="","",Data!C281)</f>
        <v>July</v>
      </c>
      <c r="D283" s="42" t="str">
        <f aca="false">IF(Data!D281="","",Data!D281)</f>
        <v>Filing &amp; payment</v>
      </c>
      <c r="E283" s="42" t="str">
        <f aca="false">IF(Data!E281="","",Data!E281)</f>
        <v>1606</v>
      </c>
      <c r="F283" s="43" t="str">
        <f aca="false">IF(Data!F281="","",Data!F281)</f>
        <v>BIR Form 1606 (Withholding Tax Remittance Return for Onerous Transfer of Real Property Other Than Capital Asset Including Taxable and Exempt)</v>
      </c>
      <c r="G283" s="43" t="str">
        <f aca="false">IF(Data!G281="","",Data!G281)</f>
        <v>Month of June 2026</v>
      </c>
      <c r="H283" s="42" t="str">
        <f aca="false">IF(Data!H281="","",Data!H281)</f>
        <v>Published by BIR</v>
      </c>
      <c r="I283" s="43" t="str">
        <f aca="false">IF(Data!I281="","",Data!I281)</f>
        <v/>
      </c>
    </row>
    <row r="284" customFormat="false" ht="22.35" hidden="false" customHeight="false" outlineLevel="0" collapsed="false">
      <c r="A284" s="41" t="n">
        <f aca="false">IF(Data!A282="","",Data!A282)</f>
        <v>46213</v>
      </c>
      <c r="B284" s="42" t="str">
        <f aca="false">IF(Data!B282="","",Data!B282)</f>
        <v>Friday</v>
      </c>
      <c r="C284" s="42" t="str">
        <f aca="false">IF(Data!C282="","",Data!C282)</f>
        <v>July</v>
      </c>
      <c r="D284" s="42" t="str">
        <f aca="false">IF(Data!D282="","",Data!D282)</f>
        <v>Filing &amp; payment</v>
      </c>
      <c r="E284" s="42" t="str">
        <f aca="false">IF(Data!E282="","",Data!E282)</f>
        <v>2200-C</v>
      </c>
      <c r="F284" s="43" t="str">
        <f aca="false">IF(Data!F282="","",Data!F282)</f>
        <v>BIR Form 2200-C (Excise Tax Return for Cosmetic Procedures) with Monthly Summary of Cosmetic Procedures Performed</v>
      </c>
      <c r="G284" s="43" t="str">
        <f aca="false">IF(Data!G282="","",Data!G282)</f>
        <v>Month of June 2026</v>
      </c>
      <c r="H284" s="42" t="str">
        <f aca="false">IF(Data!H282="","",Data!H282)</f>
        <v>Published by BIR</v>
      </c>
      <c r="I284" s="43" t="str">
        <f aca="false">IF(Data!I282="","",Data!I282)</f>
        <v/>
      </c>
    </row>
    <row r="285" customFormat="false" ht="22.35" hidden="false" customHeight="false" outlineLevel="0" collapsed="false">
      <c r="A285" s="41" t="n">
        <f aca="false">IF(Data!A283="","",Data!A283)</f>
        <v>46213</v>
      </c>
      <c r="B285" s="42" t="str">
        <f aca="false">IF(Data!B283="","",Data!B283)</f>
        <v>Friday</v>
      </c>
      <c r="C285" s="42" t="str">
        <f aca="false">IF(Data!C283="","",Data!C283)</f>
        <v>July</v>
      </c>
      <c r="D285" s="42" t="str">
        <f aca="false">IF(Data!D283="","",Data!D283)</f>
        <v>Filing &amp; payment</v>
      </c>
      <c r="E285" s="42" t="str">
        <f aca="false">IF(Data!E283="","",Data!E283)</f>
        <v>2200-M</v>
      </c>
      <c r="F285" s="43" t="str">
        <f aca="false">IF(Data!F283="","",Data!F283)</f>
        <v>BIR Form 2200-M Excise Tax Return for the Amount of Excise Taxes Collected from Payment Made to Sellers of Metallic Minerals</v>
      </c>
      <c r="G285" s="43" t="str">
        <f aca="false">IF(Data!G283="","",Data!G283)</f>
        <v>Month of June 2026</v>
      </c>
      <c r="H285" s="42" t="str">
        <f aca="false">IF(Data!H283="","",Data!H283)</f>
        <v>Published by BIR</v>
      </c>
      <c r="I285" s="43" t="str">
        <f aca="false">IF(Data!I283="","",Data!I283)</f>
        <v/>
      </c>
    </row>
    <row r="286" customFormat="false" ht="22.35" hidden="false" customHeight="false" outlineLevel="0" collapsed="false">
      <c r="A286" s="41" t="n">
        <f aca="false">IF(Data!A284="","",Data!A284)</f>
        <v>46213</v>
      </c>
      <c r="B286" s="42" t="str">
        <f aca="false">IF(Data!B284="","",Data!B284)</f>
        <v>Friday</v>
      </c>
      <c r="C286" s="42" t="str">
        <f aca="false">IF(Data!C284="","",Data!C284)</f>
        <v>July</v>
      </c>
      <c r="D286" s="42" t="str">
        <f aca="false">IF(Data!D284="","",Data!D284)</f>
        <v>Submission</v>
      </c>
      <c r="E286" s="42" t="str">
        <f aca="false">IF(Data!E284="","",Data!E284)</f>
        <v/>
      </c>
      <c r="F286" s="43" t="str">
        <f aca="false">IF(Data!F284="","",Data!F284)</f>
        <v>Information Return on Releases of Refined Sugar by the Proprietor or Operator of a Sugar Refinery or Mill</v>
      </c>
      <c r="G286" s="43" t="str">
        <f aca="false">IF(Data!G284="","",Data!G284)</f>
        <v>Month of June 2026</v>
      </c>
      <c r="H286" s="42" t="str">
        <f aca="false">IF(Data!H284="","",Data!H284)</f>
        <v>Published by BIR</v>
      </c>
      <c r="I286" s="43" t="str">
        <f aca="false">IF(Data!I284="","",Data!I284)</f>
        <v/>
      </c>
    </row>
    <row r="287" customFormat="false" ht="22.35" hidden="false" customHeight="false" outlineLevel="0" collapsed="false">
      <c r="A287" s="41" t="n">
        <f aca="false">IF(Data!A285="","",Data!A285)</f>
        <v>46213</v>
      </c>
      <c r="B287" s="42" t="str">
        <f aca="false">IF(Data!B285="","",Data!B285)</f>
        <v>Friday</v>
      </c>
      <c r="C287" s="42" t="str">
        <f aca="false">IF(Data!C285="","",Data!C285)</f>
        <v>July</v>
      </c>
      <c r="D287" s="42" t="str">
        <f aca="false">IF(Data!D285="","",Data!D285)</f>
        <v>Submission</v>
      </c>
      <c r="E287" s="42" t="str">
        <f aca="false">IF(Data!E285="","",Data!E285)</f>
        <v/>
      </c>
      <c r="F287" s="43" t="str">
        <f aca="false">IF(Data!F285="","",Data!F285)</f>
        <v>List of Buyers of Sugar Together with a Copy of Certificate of Advance Payment of VAT made by each buyer appearing in the List by a Sugar Cooperative</v>
      </c>
      <c r="G287" s="43" t="str">
        <f aca="false">IF(Data!G285="","",Data!G285)</f>
        <v>Month of June 2026</v>
      </c>
      <c r="H287" s="42" t="str">
        <f aca="false">IF(Data!H285="","",Data!H285)</f>
        <v>Published by BIR</v>
      </c>
      <c r="I287" s="43" t="str">
        <f aca="false">IF(Data!I285="","",Data!I285)</f>
        <v/>
      </c>
    </row>
    <row r="288" customFormat="false" ht="22.35" hidden="false" customHeight="false" outlineLevel="0" collapsed="false">
      <c r="A288" s="41" t="n">
        <f aca="false">IF(Data!A286="","",Data!A286)</f>
        <v>46213</v>
      </c>
      <c r="B288" s="42" t="str">
        <f aca="false">IF(Data!B286="","",Data!B286)</f>
        <v>Friday</v>
      </c>
      <c r="C288" s="42" t="str">
        <f aca="false">IF(Data!C286="","",Data!C286)</f>
        <v>July</v>
      </c>
      <c r="D288" s="42" t="str">
        <f aca="false">IF(Data!D286="","",Data!D286)</f>
        <v>Submission</v>
      </c>
      <c r="E288" s="42" t="str">
        <f aca="false">IF(Data!E286="","",Data!E286)</f>
        <v/>
      </c>
      <c r="F288" s="43" t="str">
        <f aca="false">IF(Data!F286="","",Data!F286)</f>
        <v>Monthly e-Sales Report for All Taxpayers using CRM/POS and/or Other Similar Business Machines whose last digit of 9-digit TIN is Odd Number</v>
      </c>
      <c r="G288" s="43" t="str">
        <f aca="false">IF(Data!G286="","",Data!G286)</f>
        <v>Month of June 2026</v>
      </c>
      <c r="H288" s="42" t="str">
        <f aca="false">IF(Data!H286="","",Data!H286)</f>
        <v>Published by BIR</v>
      </c>
      <c r="I288" s="43" t="str">
        <f aca="false">IF(Data!I286="","",Data!I286)</f>
        <v/>
      </c>
    </row>
    <row r="289" customFormat="false" ht="22.35" hidden="false" customHeight="false" outlineLevel="0" collapsed="false">
      <c r="A289" s="41" t="n">
        <f aca="false">IF(Data!A287="","",Data!A287)</f>
        <v>46214</v>
      </c>
      <c r="B289" s="42" t="str">
        <f aca="false">IF(Data!B287="","",Data!B287)</f>
        <v>Saturday</v>
      </c>
      <c r="C289" s="42" t="str">
        <f aca="false">IF(Data!C287="","",Data!C287)</f>
        <v>July</v>
      </c>
      <c r="D289" s="42" t="str">
        <f aca="false">IF(Data!D287="","",Data!D287)</f>
        <v>Filing</v>
      </c>
      <c r="E289" s="42" t="str">
        <f aca="false">IF(Data!E287="","",Data!E287)</f>
        <v>1601-C</v>
      </c>
      <c r="F289" s="43" t="str">
        <f aca="false">IF(Data!F287="","",Data!F287)</f>
        <v>BIR Form 1601-C (Monthly Remittance Return of Income Taxes Withheld on Compensation) – eFPS Filers under Group E</v>
      </c>
      <c r="G289" s="43" t="str">
        <f aca="false">IF(Data!G287="","",Data!G287)</f>
        <v>Month of June 2026</v>
      </c>
      <c r="H289" s="42" t="str">
        <f aca="false">IF(Data!H287="","",Data!H287)</f>
        <v>Published by BIR</v>
      </c>
      <c r="I289" s="43" t="str">
        <f aca="false">IF(Data!I287="","",Data!I287)</f>
        <v/>
      </c>
    </row>
    <row r="290" customFormat="false" ht="22.35" hidden="false" customHeight="false" outlineLevel="0" collapsed="false">
      <c r="A290" s="41" t="n">
        <f aca="false">IF(Data!A288="","",Data!A288)</f>
        <v>46215</v>
      </c>
      <c r="B290" s="42" t="str">
        <f aca="false">IF(Data!B288="","",Data!B288)</f>
        <v>Sunday</v>
      </c>
      <c r="C290" s="42" t="str">
        <f aca="false">IF(Data!C288="","",Data!C288)</f>
        <v>July</v>
      </c>
      <c r="D290" s="42" t="str">
        <f aca="false">IF(Data!D288="","",Data!D288)</f>
        <v>Filing</v>
      </c>
      <c r="E290" s="42" t="str">
        <f aca="false">IF(Data!E288="","",Data!E288)</f>
        <v>1601-C</v>
      </c>
      <c r="F290" s="43" t="str">
        <f aca="false">IF(Data!F288="","",Data!F288)</f>
        <v>BIR Form 1601-C (Monthly Remittance Return of Income Taxes Withheld on Compensation) – eFPS Filers under Group D</v>
      </c>
      <c r="G290" s="43" t="str">
        <f aca="false">IF(Data!G288="","",Data!G288)</f>
        <v>Month of June 2026</v>
      </c>
      <c r="H290" s="42" t="str">
        <f aca="false">IF(Data!H288="","",Data!H288)</f>
        <v>Published by BIR</v>
      </c>
      <c r="I290" s="43" t="str">
        <f aca="false">IF(Data!I288="","",Data!I288)</f>
        <v/>
      </c>
    </row>
    <row r="291" customFormat="false" ht="22.35" hidden="false" customHeight="false" outlineLevel="0" collapsed="false">
      <c r="A291" s="41" t="n">
        <f aca="false">IF(Data!A289="","",Data!A289)</f>
        <v>46216</v>
      </c>
      <c r="B291" s="42" t="str">
        <f aca="false">IF(Data!B289="","",Data!B289)</f>
        <v>Monday</v>
      </c>
      <c r="C291" s="42" t="str">
        <f aca="false">IF(Data!C289="","",Data!C289)</f>
        <v>July</v>
      </c>
      <c r="D291" s="42" t="str">
        <f aca="false">IF(Data!D289="","",Data!D289)</f>
        <v>Filing</v>
      </c>
      <c r="E291" s="42" t="str">
        <f aca="false">IF(Data!E289="","",Data!E289)</f>
        <v>1601-C</v>
      </c>
      <c r="F291" s="43" t="str">
        <f aca="false">IF(Data!F289="","",Data!F289)</f>
        <v>BIR Form 1601-C (Monthly Remittance Return of Income Taxes Withheld on Compensation) – eFPS Filers under Group C</v>
      </c>
      <c r="G291" s="43" t="str">
        <f aca="false">IF(Data!G289="","",Data!G289)</f>
        <v>Month of June 2026</v>
      </c>
      <c r="H291" s="42" t="str">
        <f aca="false">IF(Data!H289="","",Data!H289)</f>
        <v>Published by BIR</v>
      </c>
      <c r="I291" s="43" t="str">
        <f aca="false">IF(Data!I289="","",Data!I289)</f>
        <v/>
      </c>
    </row>
    <row r="292" customFormat="false" ht="22.35" hidden="false" customHeight="false" outlineLevel="0" collapsed="false">
      <c r="A292" s="41" t="n">
        <f aca="false">IF(Data!A290="","",Data!A290)</f>
        <v>46217</v>
      </c>
      <c r="B292" s="42" t="str">
        <f aca="false">IF(Data!B290="","",Data!B290)</f>
        <v>Tuesday</v>
      </c>
      <c r="C292" s="42" t="str">
        <f aca="false">IF(Data!C290="","",Data!C290)</f>
        <v>July</v>
      </c>
      <c r="D292" s="42" t="str">
        <f aca="false">IF(Data!D290="","",Data!D290)</f>
        <v>Filing</v>
      </c>
      <c r="E292" s="42" t="str">
        <f aca="false">IF(Data!E290="","",Data!E290)</f>
        <v>1601-C</v>
      </c>
      <c r="F292" s="43" t="str">
        <f aca="false">IF(Data!F290="","",Data!F290)</f>
        <v>BIR Form 1601-C (Monthly Remittance Return of Income Taxes Withheld on Compensation) – eFPS Filers under Group B</v>
      </c>
      <c r="G292" s="43" t="str">
        <f aca="false">IF(Data!G290="","",Data!G290)</f>
        <v>Month of June 2026</v>
      </c>
      <c r="H292" s="42" t="str">
        <f aca="false">IF(Data!H290="","",Data!H290)</f>
        <v>Published by BIR</v>
      </c>
      <c r="I292" s="43" t="str">
        <f aca="false">IF(Data!I290="","",Data!I290)</f>
        <v/>
      </c>
    </row>
    <row r="293" customFormat="false" ht="22.35" hidden="false" customHeight="false" outlineLevel="0" collapsed="false">
      <c r="A293" s="41" t="n">
        <f aca="false">IF(Data!A291="","",Data!A291)</f>
        <v>46218</v>
      </c>
      <c r="B293" s="42" t="str">
        <f aca="false">IF(Data!B291="","",Data!B291)</f>
        <v>Wednesday</v>
      </c>
      <c r="C293" s="42" t="str">
        <f aca="false">IF(Data!C291="","",Data!C291)</f>
        <v>July</v>
      </c>
      <c r="D293" s="42" t="str">
        <f aca="false">IF(Data!D291="","",Data!D291)</f>
        <v>Filing &amp; payment</v>
      </c>
      <c r="E293" s="42" t="str">
        <f aca="false">IF(Data!E291="","",Data!E291)</f>
        <v>1601-C</v>
      </c>
      <c r="F293" s="43" t="str">
        <f aca="false">IF(Data!F291="","",Data!F291)</f>
        <v>BIR Form 1601-C (Monthly Remittance Return of Income Taxes Withheld on Compensation). eFPS Filers under Group A</v>
      </c>
      <c r="G293" s="43" t="str">
        <f aca="false">IF(Data!G291="","",Data!G291)</f>
        <v>Month of June 2026</v>
      </c>
      <c r="H293" s="42" t="str">
        <f aca="false">IF(Data!H291="","",Data!H291)</f>
        <v>Published by BIR</v>
      </c>
      <c r="I293" s="43" t="str">
        <f aca="false">IF(Data!I291="","",Data!I291)</f>
        <v/>
      </c>
    </row>
    <row r="294" customFormat="false" ht="15" hidden="false" customHeight="false" outlineLevel="0" collapsed="false">
      <c r="A294" s="41" t="n">
        <f aca="false">IF(Data!A292="","",Data!A292)</f>
        <v>46218</v>
      </c>
      <c r="B294" s="42" t="str">
        <f aca="false">IF(Data!B292="","",Data!B292)</f>
        <v>Wednesday</v>
      </c>
      <c r="C294" s="42" t="str">
        <f aca="false">IF(Data!C292="","",Data!C292)</f>
        <v>July</v>
      </c>
      <c r="D294" s="42" t="str">
        <f aca="false">IF(Data!D292="","",Data!D292)</f>
        <v>Filing &amp; payment</v>
      </c>
      <c r="E294" s="42" t="str">
        <f aca="false">IF(Data!E292="","",Data!E292)</f>
        <v>1702, 1702-EX, 1702-MX</v>
      </c>
      <c r="F294" s="43" t="str">
        <f aca="false">IF(Data!F292="","",Data!F292)</f>
        <v>BIR Form 1702–RT/1702-EX/1702-MX – Fiscal Year ending March 31, 2026</v>
      </c>
      <c r="G294" s="43" t="str">
        <f aca="false">IF(Data!G292="","",Data!G292)</f>
        <v/>
      </c>
      <c r="H294" s="42" t="str">
        <f aca="false">IF(Data!H292="","",Data!H292)</f>
        <v>Published by BIR</v>
      </c>
      <c r="I294" s="43" t="str">
        <f aca="false">IF(Data!I292="","",Data!I292)</f>
        <v/>
      </c>
    </row>
    <row r="295" customFormat="false" ht="22.35" hidden="false" customHeight="false" outlineLevel="0" collapsed="false">
      <c r="A295" s="41" t="n">
        <f aca="false">IF(Data!A293="","",Data!A293)</f>
        <v>46218</v>
      </c>
      <c r="B295" s="42" t="str">
        <f aca="false">IF(Data!B293="","",Data!B293)</f>
        <v>Wednesday</v>
      </c>
      <c r="C295" s="42" t="str">
        <f aca="false">IF(Data!C293="","",Data!C293)</f>
        <v>July</v>
      </c>
      <c r="D295" s="42" t="str">
        <f aca="false">IF(Data!D293="","",Data!D293)</f>
        <v>Filing &amp; payment</v>
      </c>
      <c r="E295" s="42" t="str">
        <f aca="false">IF(Data!E293="","",Data!E293)</f>
        <v>1707-A</v>
      </c>
      <c r="F295" s="43" t="str">
        <f aca="false">IF(Data!F293="","",Data!F293)</f>
        <v>BIR Form 1707-A (Annual Capital Gains Tax Return for Onerous Transfer of Shares of Stock Not Traded Through the Local Stock Exchange) – by Corporate Taxpayers</v>
      </c>
      <c r="G295" s="43" t="str">
        <f aca="false">IF(Data!G293="","",Data!G293)</f>
        <v>Fiscal Year ending March 31, 2026</v>
      </c>
      <c r="H295" s="42" t="str">
        <f aca="false">IF(Data!H293="","",Data!H293)</f>
        <v>Published by BIR</v>
      </c>
      <c r="I295" s="43" t="str">
        <f aca="false">IF(Data!I293="","",Data!I293)</f>
        <v/>
      </c>
    </row>
    <row r="296" customFormat="false" ht="22.35" hidden="false" customHeight="false" outlineLevel="0" collapsed="false">
      <c r="A296" s="41" t="n">
        <f aca="false">IF(Data!A294="","",Data!A294)</f>
        <v>46218</v>
      </c>
      <c r="B296" s="42" t="str">
        <f aca="false">IF(Data!B294="","",Data!B294)</f>
        <v>Wednesday</v>
      </c>
      <c r="C296" s="42" t="str">
        <f aca="false">IF(Data!C294="","",Data!C294)</f>
        <v>July</v>
      </c>
      <c r="D296" s="42" t="str">
        <f aca="false">IF(Data!D294="","",Data!D294)</f>
        <v>Filing &amp; payment</v>
      </c>
      <c r="E296" s="42" t="str">
        <f aca="false">IF(Data!E294="","",Data!E294)</f>
        <v>2200-M</v>
      </c>
      <c r="F296" s="43" t="str">
        <f aca="false">IF(Data!F294="","",Data!F294)</f>
        <v>BIR Form 2200-M (Excise Tax Return for Mineral Products) – For the Quarter ending June 30, 2026</v>
      </c>
      <c r="G296" s="43" t="str">
        <f aca="false">IF(Data!G294="","",Data!G294)</f>
        <v/>
      </c>
      <c r="H296" s="42" t="str">
        <f aca="false">IF(Data!H294="","",Data!H294)</f>
        <v>Published by BIR</v>
      </c>
      <c r="I296" s="43" t="str">
        <f aca="false">IF(Data!I294="","",Data!I294)</f>
        <v/>
      </c>
    </row>
    <row r="297" customFormat="false" ht="22.35" hidden="false" customHeight="false" outlineLevel="0" collapsed="false">
      <c r="A297" s="41" t="n">
        <f aca="false">IF(Data!A295="","",Data!A295)</f>
        <v>46218</v>
      </c>
      <c r="B297" s="42" t="str">
        <f aca="false">IF(Data!B295="","",Data!B295)</f>
        <v>Wednesday</v>
      </c>
      <c r="C297" s="42" t="str">
        <f aca="false">IF(Data!C295="","",Data!C295)</f>
        <v>July</v>
      </c>
      <c r="D297" s="42" t="str">
        <f aca="false">IF(Data!D295="","",Data!D295)</f>
        <v>Payment</v>
      </c>
      <c r="E297" s="42" t="str">
        <f aca="false">IF(Data!E295="","",Data!E295)</f>
        <v>1601-C</v>
      </c>
      <c r="F297" s="43" t="str">
        <f aca="false">IF(Data!F295="","",Data!F295)</f>
        <v>BIR Form 1601-C (Monthly Remittance Return of Income Taxes Withheld on Compensation) – eFPS Filers under Group E, D, C &amp; B</v>
      </c>
      <c r="G297" s="43" t="str">
        <f aca="false">IF(Data!G295="","",Data!G295)</f>
        <v>Month of June 2026</v>
      </c>
      <c r="H297" s="42" t="str">
        <f aca="false">IF(Data!H295="","",Data!H295)</f>
        <v>Published by BIR</v>
      </c>
      <c r="I297" s="43" t="str">
        <f aca="false">IF(Data!I295="","",Data!I295)</f>
        <v/>
      </c>
    </row>
    <row r="298" customFormat="false" ht="15" hidden="false" customHeight="false" outlineLevel="0" collapsed="false">
      <c r="A298" s="41" t="n">
        <f aca="false">IF(Data!A296="","",Data!A296)</f>
        <v>46218</v>
      </c>
      <c r="B298" s="42" t="str">
        <f aca="false">IF(Data!B296="","",Data!B296)</f>
        <v>Wednesday</v>
      </c>
      <c r="C298" s="42" t="str">
        <f aca="false">IF(Data!C296="","",Data!C296)</f>
        <v>July</v>
      </c>
      <c r="D298" s="42" t="str">
        <f aca="false">IF(Data!D296="","",Data!D296)</f>
        <v>Registration</v>
      </c>
      <c r="E298" s="42" t="str">
        <f aca="false">IF(Data!E296="","",Data!E296)</f>
        <v/>
      </c>
      <c r="F298" s="43" t="str">
        <f aca="false">IF(Data!F296="","",Data!F296)</f>
        <v>Permanently Bound Loose-Leaf Books of Accounts/Invoices and Other Accounting Records</v>
      </c>
      <c r="G298" s="43" t="str">
        <f aca="false">IF(Data!G296="","",Data!G296)</f>
        <v>Fiscal Year ending June 30, 2026</v>
      </c>
      <c r="H298" s="42" t="str">
        <f aca="false">IF(Data!H296="","",Data!H296)</f>
        <v>Published by BIR</v>
      </c>
      <c r="I298" s="43" t="str">
        <f aca="false">IF(Data!I296="","",Data!I296)</f>
        <v/>
      </c>
    </row>
    <row r="299" customFormat="false" ht="15" hidden="false" customHeight="false" outlineLevel="0" collapsed="false">
      <c r="A299" s="41" t="n">
        <f aca="false">IF(Data!A297="","",Data!A297)</f>
        <v>46218</v>
      </c>
      <c r="B299" s="42" t="str">
        <f aca="false">IF(Data!B297="","",Data!B297)</f>
        <v>Wednesday</v>
      </c>
      <c r="C299" s="42" t="str">
        <f aca="false">IF(Data!C297="","",Data!C297)</f>
        <v>July</v>
      </c>
      <c r="D299" s="42" t="str">
        <f aca="false">IF(Data!D297="","",Data!D297)</f>
        <v>Submission</v>
      </c>
      <c r="E299" s="42" t="str">
        <f aca="false">IF(Data!E297="","",Data!E297)</f>
        <v/>
      </c>
      <c r="F299" s="43" t="str">
        <f aca="false">IF(Data!F297="","",Data!F297)</f>
        <v>List of Medical Practitioners – For the Quarter ending June 30, 2026</v>
      </c>
      <c r="G299" s="43" t="str">
        <f aca="false">IF(Data!G297="","",Data!G297)</f>
        <v/>
      </c>
      <c r="H299" s="42" t="str">
        <f aca="false">IF(Data!H297="","",Data!H297)</f>
        <v>Published by BIR</v>
      </c>
      <c r="I299" s="43" t="str">
        <f aca="false">IF(Data!I297="","",Data!I297)</f>
        <v/>
      </c>
    </row>
    <row r="300" customFormat="false" ht="22.35" hidden="false" customHeight="false" outlineLevel="0" collapsed="false">
      <c r="A300" s="41" t="n">
        <f aca="false">IF(Data!A298="","",Data!A298)</f>
        <v>46218</v>
      </c>
      <c r="B300" s="42" t="str">
        <f aca="false">IF(Data!B298="","",Data!B298)</f>
        <v>Wednesday</v>
      </c>
      <c r="C300" s="42" t="str">
        <f aca="false">IF(Data!C298="","",Data!C298)</f>
        <v>July</v>
      </c>
      <c r="D300" s="42" t="str">
        <f aca="false">IF(Data!D298="","",Data!D298)</f>
        <v>Submission</v>
      </c>
      <c r="E300" s="42" t="str">
        <f aca="false">IF(Data!E298="","",Data!E298)</f>
        <v/>
      </c>
      <c r="F300" s="43" t="str">
        <f aca="false">IF(Data!F298="","",Data!F298)</f>
        <v>Quarterly List (with Monthly Breakdown) of Contractors of Gov't. Contracts entered into by the Provinces/Cities/Municipalities/Barangays – For the Quarter ending June 30, 2026</v>
      </c>
      <c r="G300" s="43" t="str">
        <f aca="false">IF(Data!G298="","",Data!G298)</f>
        <v/>
      </c>
      <c r="H300" s="42" t="str">
        <f aca="false">IF(Data!H298="","",Data!H298)</f>
        <v>Published by BIR</v>
      </c>
      <c r="I300" s="43" t="str">
        <f aca="false">IF(Data!I298="","",Data!I298)</f>
        <v/>
      </c>
    </row>
    <row r="301" customFormat="false" ht="15" hidden="false" customHeight="false" outlineLevel="0" collapsed="false">
      <c r="A301" s="41" t="n">
        <f aca="false">IF(Data!A299="","",Data!A299)</f>
        <v>46219</v>
      </c>
      <c r="B301" s="42" t="str">
        <f aca="false">IF(Data!B299="","",Data!B299)</f>
        <v>Thursday</v>
      </c>
      <c r="C301" s="42" t="str">
        <f aca="false">IF(Data!C299="","",Data!C299)</f>
        <v>July</v>
      </c>
      <c r="D301" s="42" t="str">
        <f aca="false">IF(Data!D299="","",Data!D299)</f>
        <v>Submission</v>
      </c>
      <c r="E301" s="42" t="str">
        <f aca="false">IF(Data!E299="","",Data!E299)</f>
        <v/>
      </c>
      <c r="F301" s="43" t="str">
        <f aca="false">IF(Data!F299="","",Data!F299)</f>
        <v>Consolidated Return of All Transactions based on the Reconciled Data of Stockbrokers</v>
      </c>
      <c r="G301" s="43" t="str">
        <f aca="false">IF(Data!G299="","",Data!G299)</f>
        <v>July 1-15, 2026</v>
      </c>
      <c r="H301" s="42" t="str">
        <f aca="false">IF(Data!H299="","",Data!H299)</f>
        <v>Published by BIR</v>
      </c>
      <c r="I301" s="43" t="str">
        <f aca="false">IF(Data!I299="","",Data!I299)</f>
        <v/>
      </c>
    </row>
    <row r="302" customFormat="false" ht="22.35" hidden="false" customHeight="false" outlineLevel="0" collapsed="false">
      <c r="A302" s="41" t="n">
        <f aca="false">IF(Data!A300="","",Data!A300)</f>
        <v>46223</v>
      </c>
      <c r="B302" s="42" t="str">
        <f aca="false">IF(Data!B300="","",Data!B300)</f>
        <v>Monday</v>
      </c>
      <c r="C302" s="42" t="str">
        <f aca="false">IF(Data!C300="","",Data!C300)</f>
        <v>July</v>
      </c>
      <c r="D302" s="42" t="str">
        <f aca="false">IF(Data!D300="","",Data!D300)</f>
        <v>Filing &amp; payment</v>
      </c>
      <c r="E302" s="42" t="str">
        <f aca="false">IF(Data!E300="","",Data!E300)</f>
        <v>1600 WP</v>
      </c>
      <c r="F302" s="43" t="str">
        <f aca="false">IF(Data!F300="","",Data!F300)</f>
        <v>BIR Form 1600 WP (Remittance Return of Percentage Tax on Winnings and Prizes Withheld by Race Track Operators) – eFPS &amp; Non-eFPS Filers</v>
      </c>
      <c r="G302" s="43" t="str">
        <f aca="false">IF(Data!G300="","",Data!G300)</f>
        <v>Month of June 2026</v>
      </c>
      <c r="H302" s="42" t="str">
        <f aca="false">IF(Data!H300="","",Data!H300)</f>
        <v>Published by BIR</v>
      </c>
      <c r="I302" s="43" t="str">
        <f aca="false">IF(Data!I300="","",Data!I300)</f>
        <v/>
      </c>
    </row>
    <row r="303" customFormat="false" ht="22.35" hidden="false" customHeight="false" outlineLevel="0" collapsed="false">
      <c r="A303" s="41" t="n">
        <f aca="false">IF(Data!A301="","",Data!A301)</f>
        <v>46223</v>
      </c>
      <c r="B303" s="42" t="str">
        <f aca="false">IF(Data!B301="","",Data!B301)</f>
        <v>Monday</v>
      </c>
      <c r="C303" s="42" t="str">
        <f aca="false">IF(Data!C301="","",Data!C301)</f>
        <v>July</v>
      </c>
      <c r="D303" s="42" t="str">
        <f aca="false">IF(Data!D301="","",Data!D301)</f>
        <v>Submission</v>
      </c>
      <c r="E303" s="42" t="str">
        <f aca="false">IF(Data!E301="","",Data!E301)</f>
        <v/>
      </c>
      <c r="F303" s="43" t="str">
        <f aca="false">IF(Data!F301="","",Data!F301)</f>
        <v>Quarterly Information on OCWs or OFWs Remittances Exempt from DST furnished by the Local Banks &amp; Non-Bank Money Transfer Agents – For the Quarter ending June 30, 2026</v>
      </c>
      <c r="G303" s="43" t="str">
        <f aca="false">IF(Data!G301="","",Data!G301)</f>
        <v/>
      </c>
      <c r="H303" s="42" t="str">
        <f aca="false">IF(Data!H301="","",Data!H301)</f>
        <v>Published by BIR</v>
      </c>
      <c r="I303" s="43" t="str">
        <f aca="false">IF(Data!I301="","",Data!I301)</f>
        <v/>
      </c>
    </row>
    <row r="304" customFormat="false" ht="15" hidden="false" customHeight="false" outlineLevel="0" collapsed="false">
      <c r="A304" s="41" t="n">
        <f aca="false">IF(Data!A302="","",Data!A302)</f>
        <v>46223</v>
      </c>
      <c r="B304" s="42" t="str">
        <f aca="false">IF(Data!B302="","",Data!B302)</f>
        <v>Monday</v>
      </c>
      <c r="C304" s="42" t="str">
        <f aca="false">IF(Data!C302="","",Data!C302)</f>
        <v>July</v>
      </c>
      <c r="D304" s="42" t="str">
        <f aca="false">IF(Data!D302="","",Data!D302)</f>
        <v>Submission</v>
      </c>
      <c r="E304" s="42" t="str">
        <f aca="false">IF(Data!E302="","",Data!E302)</f>
        <v/>
      </c>
      <c r="F304" s="43" t="str">
        <f aca="false">IF(Data!F302="","",Data!F302)</f>
        <v>Quarterly Report of Printer – For the Quarter ending June 30, 2026</v>
      </c>
      <c r="G304" s="43" t="str">
        <f aca="false">IF(Data!G302="","",Data!G302)</f>
        <v/>
      </c>
      <c r="H304" s="42" t="str">
        <f aca="false">IF(Data!H302="","",Data!H302)</f>
        <v>Published by BIR</v>
      </c>
      <c r="I304" s="43" t="str">
        <f aca="false">IF(Data!I302="","",Data!I302)</f>
        <v/>
      </c>
    </row>
    <row r="305" customFormat="false" ht="15" hidden="false" customHeight="false" outlineLevel="0" collapsed="false">
      <c r="A305" s="41" t="n">
        <f aca="false">IF(Data!A303="","",Data!A303)</f>
        <v>46228</v>
      </c>
      <c r="B305" s="42" t="str">
        <f aca="false">IF(Data!B303="","",Data!B303)</f>
        <v>Saturday</v>
      </c>
      <c r="C305" s="42" t="str">
        <f aca="false">IF(Data!C303="","",Data!C303)</f>
        <v>July</v>
      </c>
      <c r="D305" s="42" t="str">
        <f aca="false">IF(Data!D303="","",Data!D303)</f>
        <v>Filing &amp; payment</v>
      </c>
      <c r="E305" s="42" t="str">
        <f aca="false">IF(Data!E303="","",Data!E303)</f>
        <v>2550-DS</v>
      </c>
      <c r="F305" s="43" t="str">
        <f aca="false">IF(Data!F303="","",Data!F303)</f>
        <v>BIR Form 2550-DS (Value-Added Tax (VAT) Return for Nonresident Digital Service Provider)</v>
      </c>
      <c r="G305" s="43" t="str">
        <f aca="false">IF(Data!G303="","",Data!G303)</f>
        <v>For the Quarter ending June 30, 2026</v>
      </c>
      <c r="H305" s="42" t="str">
        <f aca="false">IF(Data!H303="","",Data!H303)</f>
        <v>Published by BIR</v>
      </c>
      <c r="I305" s="43" t="str">
        <f aca="false">IF(Data!I303="","",Data!I303)</f>
        <v/>
      </c>
    </row>
    <row r="306" customFormat="false" ht="22.35" hidden="false" customHeight="false" outlineLevel="0" collapsed="false">
      <c r="A306" s="41" t="n">
        <f aca="false">IF(Data!A304="","",Data!A304)</f>
        <v>46228</v>
      </c>
      <c r="B306" s="42" t="str">
        <f aca="false">IF(Data!B304="","",Data!B304)</f>
        <v>Saturday</v>
      </c>
      <c r="C306" s="42" t="str">
        <f aca="false">IF(Data!C304="","",Data!C304)</f>
        <v>July</v>
      </c>
      <c r="D306" s="42" t="str">
        <f aca="false">IF(Data!D304="","",Data!D304)</f>
        <v>Filing &amp; payment</v>
      </c>
      <c r="E306" s="42" t="str">
        <f aca="false">IF(Data!E304="","",Data!E304)</f>
        <v>2550Q</v>
      </c>
      <c r="F306" s="43" t="str">
        <f aca="false">IF(Data!F304="","",Data!F304)</f>
        <v>BIR Form 2550Q (Quarterly Value-Added Tax Return). eFPS &amp; Non-eFPS Filers – For the Quarter ending June 30, 2026</v>
      </c>
      <c r="G306" s="43" t="str">
        <f aca="false">IF(Data!G304="","",Data!G304)</f>
        <v/>
      </c>
      <c r="H306" s="42" t="str">
        <f aca="false">IF(Data!H304="","",Data!H304)</f>
        <v>Published by BIR</v>
      </c>
      <c r="I306" s="43" t="str">
        <f aca="false">IF(Data!I304="","",Data!I304)</f>
        <v/>
      </c>
    </row>
    <row r="307" customFormat="false" ht="22.35" hidden="false" customHeight="false" outlineLevel="0" collapsed="false">
      <c r="A307" s="41" t="n">
        <f aca="false">IF(Data!A305="","",Data!A305)</f>
        <v>46228</v>
      </c>
      <c r="B307" s="42" t="str">
        <f aca="false">IF(Data!B305="","",Data!B305)</f>
        <v>Saturday</v>
      </c>
      <c r="C307" s="42" t="str">
        <f aca="false">IF(Data!C305="","",Data!C305)</f>
        <v>July</v>
      </c>
      <c r="D307" s="42" t="str">
        <f aca="false">IF(Data!D305="","",Data!D305)</f>
        <v>Filing &amp; payment</v>
      </c>
      <c r="E307" s="42" t="str">
        <f aca="false">IF(Data!E305="","",Data!E305)</f>
        <v>2551Q</v>
      </c>
      <c r="F307" s="43" t="str">
        <f aca="false">IF(Data!F305="","",Data!F305)</f>
        <v>BIR Form 2551Q (Quarterly Percentage Tax Return). eFPS &amp; Non-eFPS Filers – For the Quarter ending June 30, 2026</v>
      </c>
      <c r="G307" s="43" t="str">
        <f aca="false">IF(Data!G305="","",Data!G305)</f>
        <v/>
      </c>
      <c r="H307" s="42" t="str">
        <f aca="false">IF(Data!H305="","",Data!H305)</f>
        <v>Published by BIR</v>
      </c>
      <c r="I307" s="43" t="str">
        <f aca="false">IF(Data!I305="","",Data!I305)</f>
        <v/>
      </c>
    </row>
    <row r="308" customFormat="false" ht="22.35" hidden="false" customHeight="false" outlineLevel="0" collapsed="false">
      <c r="A308" s="41" t="n">
        <f aca="false">IF(Data!A306="","",Data!A306)</f>
        <v>46228</v>
      </c>
      <c r="B308" s="42" t="str">
        <f aca="false">IF(Data!B306="","",Data!B306)</f>
        <v>Saturday</v>
      </c>
      <c r="C308" s="42" t="str">
        <f aca="false">IF(Data!C306="","",Data!C306)</f>
        <v>July</v>
      </c>
      <c r="D308" s="42" t="str">
        <f aca="false">IF(Data!D306="","",Data!D306)</f>
        <v>Submission</v>
      </c>
      <c r="E308" s="42" t="str">
        <f aca="false">IF(Data!E306="","",Data!E306)</f>
        <v/>
      </c>
      <c r="F308" s="43" t="str">
        <f aca="false">IF(Data!F306="","",Data!F306)</f>
        <v>Quarterly Summary List of Sales/Purchases/Importations by a VAT Registered Taxpayers. Non-eFPS Filers – For the Quarter ending June 30, 2026</v>
      </c>
      <c r="G308" s="43" t="str">
        <f aca="false">IF(Data!G306="","",Data!G306)</f>
        <v/>
      </c>
      <c r="H308" s="42" t="str">
        <f aca="false">IF(Data!H306="","",Data!H306)</f>
        <v>Published by BIR</v>
      </c>
      <c r="I308" s="43" t="str">
        <f aca="false">IF(Data!I306="","",Data!I306)</f>
        <v/>
      </c>
    </row>
    <row r="309" customFormat="false" ht="32.8" hidden="false" customHeight="false" outlineLevel="0" collapsed="false">
      <c r="A309" s="41" t="n">
        <f aca="false">IF(Data!A307="","",Data!A307)</f>
        <v>46228</v>
      </c>
      <c r="B309" s="42" t="str">
        <f aca="false">IF(Data!B307="","",Data!B307)</f>
        <v>Saturday</v>
      </c>
      <c r="C309" s="42" t="str">
        <f aca="false">IF(Data!C307="","",Data!C307)</f>
        <v>July</v>
      </c>
      <c r="D309" s="42" t="str">
        <f aca="false">IF(Data!D307="","",Data!D307)</f>
        <v>Submission</v>
      </c>
      <c r="E309" s="42" t="str">
        <f aca="false">IF(Data!E307="","",Data!E307)</f>
        <v/>
      </c>
      <c r="F309" s="43" t="str">
        <f aca="false">IF(Data!F307="","",Data!F307)</f>
        <v>Sworn Statement of Manufacturer's or Importer's Volume of Sales of each particular Brand of Alcohol Products, Tobacco Products and Sweetened Beverage Products – For the Quarter ending June 30, 2026</v>
      </c>
      <c r="G309" s="43" t="str">
        <f aca="false">IF(Data!G307="","",Data!G307)</f>
        <v/>
      </c>
      <c r="H309" s="42" t="str">
        <f aca="false">IF(Data!H307="","",Data!H307)</f>
        <v>Published by BIR</v>
      </c>
      <c r="I309" s="43" t="str">
        <f aca="false">IF(Data!I307="","",Data!I307)</f>
        <v/>
      </c>
    </row>
    <row r="310" customFormat="false" ht="32.8" hidden="false" customHeight="false" outlineLevel="0" collapsed="false">
      <c r="A310" s="41" t="n">
        <f aca="false">IF(Data!A308="","",Data!A308)</f>
        <v>46233</v>
      </c>
      <c r="B310" s="42" t="str">
        <f aca="false">IF(Data!B308="","",Data!B308)</f>
        <v>Thursday</v>
      </c>
      <c r="C310" s="42" t="str">
        <f aca="false">IF(Data!C308="","",Data!C308)</f>
        <v>July</v>
      </c>
      <c r="D310" s="42" t="str">
        <f aca="false">IF(Data!D308="","",Data!D308)</f>
        <v>Filing &amp; payment</v>
      </c>
      <c r="E310" s="42" t="str">
        <f aca="false">IF(Data!E308="","",Data!E308)</f>
        <v>1702Q</v>
      </c>
      <c r="F310" s="43" t="str">
        <f aca="false">IF(Data!F308="","",Data!F308)</f>
        <v>BIR Form 1702Q (Quarterly Income Tax Return For Corporations, Partnerships and Other Non-Individual Taxpayers) and Summary Alphalist of Withholding Taxes (SAWT) – Fiscal Quarter ending May 31, 2026</v>
      </c>
      <c r="G310" s="43" t="str">
        <f aca="false">IF(Data!G308="","",Data!G308)</f>
        <v/>
      </c>
      <c r="H310" s="42" t="str">
        <f aca="false">IF(Data!H308="","",Data!H308)</f>
        <v>Published by BIR</v>
      </c>
      <c r="I310" s="43" t="str">
        <f aca="false">IF(Data!I308="","",Data!I308)</f>
        <v/>
      </c>
    </row>
    <row r="311" customFormat="false" ht="22.35" hidden="false" customHeight="false" outlineLevel="0" collapsed="false">
      <c r="A311" s="41" t="n">
        <f aca="false">IF(Data!A309="","",Data!A309)</f>
        <v>46233</v>
      </c>
      <c r="B311" s="42" t="str">
        <f aca="false">IF(Data!B309="","",Data!B309)</f>
        <v>Thursday</v>
      </c>
      <c r="C311" s="42" t="str">
        <f aca="false">IF(Data!C309="","",Data!C309)</f>
        <v>July</v>
      </c>
      <c r="D311" s="42" t="str">
        <f aca="false">IF(Data!D309="","",Data!D309)</f>
        <v>Registration</v>
      </c>
      <c r="E311" s="42" t="str">
        <f aca="false">IF(Data!E309="","",Data!E309)</f>
        <v/>
      </c>
      <c r="F311" s="43" t="str">
        <f aca="false">IF(Data!F309="","",Data!F309)</f>
        <v>Computerized Books of Accounts and Other Accounting Records – Fiscal Year ending June 30, 2026</v>
      </c>
      <c r="G311" s="43" t="str">
        <f aca="false">IF(Data!G309="","",Data!G309)</f>
        <v/>
      </c>
      <c r="H311" s="42" t="str">
        <f aca="false">IF(Data!H309="","",Data!H309)</f>
        <v>Published by BIR</v>
      </c>
      <c r="I311" s="43" t="str">
        <f aca="false">IF(Data!I309="","",Data!I309)</f>
        <v/>
      </c>
    </row>
    <row r="312" customFormat="false" ht="32.8" hidden="false" customHeight="false" outlineLevel="0" collapsed="false">
      <c r="A312" s="41" t="n">
        <f aca="false">IF(Data!A310="","",Data!A310)</f>
        <v>46233</v>
      </c>
      <c r="B312" s="42" t="str">
        <f aca="false">IF(Data!B310="","",Data!B310)</f>
        <v>Thursday</v>
      </c>
      <c r="C312" s="42" t="str">
        <f aca="false">IF(Data!C310="","",Data!C310)</f>
        <v>July</v>
      </c>
      <c r="D312" s="42" t="str">
        <f aca="false">IF(Data!D310="","",Data!D310)</f>
        <v>Submission</v>
      </c>
      <c r="E312" s="42" t="str">
        <f aca="false">IF(Data!E310="","",Data!E310)</f>
        <v>1702, 1702-EX, 1702-MX</v>
      </c>
      <c r="F312" s="43" t="str">
        <f aca="false">IF(Data!F310="","",Data!F310)</f>
        <v>Proof of eFiled BIR Form 1702–RT/1702-EX/1702-MX with Audited Financial Statements (AFS), 1709 (if applicable), and Other Attachments through Electronic Audited Financial Statements (eAFS) – Fiscal Year ending March 31, 2026</v>
      </c>
      <c r="G312" s="43" t="str">
        <f aca="false">IF(Data!G310="","",Data!G310)</f>
        <v/>
      </c>
      <c r="H312" s="42" t="str">
        <f aca="false">IF(Data!H310="","",Data!H310)</f>
        <v>Published by BIR</v>
      </c>
      <c r="I312" s="43" t="str">
        <f aca="false">IF(Data!I310="","",Data!I310)</f>
        <v/>
      </c>
    </row>
    <row r="313" customFormat="false" ht="22.35" hidden="false" customHeight="false" outlineLevel="0" collapsed="false">
      <c r="A313" s="41" t="n">
        <f aca="false">IF(Data!A311="","",Data!A311)</f>
        <v>46233</v>
      </c>
      <c r="B313" s="42" t="str">
        <f aca="false">IF(Data!B311="","",Data!B311)</f>
        <v>Thursday</v>
      </c>
      <c r="C313" s="42" t="str">
        <f aca="false">IF(Data!C311="","",Data!C311)</f>
        <v>July</v>
      </c>
      <c r="D313" s="42" t="str">
        <f aca="false">IF(Data!D311="","",Data!D311)</f>
        <v>Submission</v>
      </c>
      <c r="E313" s="42" t="str">
        <f aca="false">IF(Data!E311="","",Data!E311)</f>
        <v/>
      </c>
      <c r="F313" s="43" t="str">
        <f aca="false">IF(Data!F311="","",Data!F311)</f>
        <v>Soft Copies of Inventory List and Schedules stored and saved in DVD-R/USB properly labeled together with Notarized Sworn Declaration – Fiscal Year ending June 30, 2026</v>
      </c>
      <c r="G313" s="43" t="str">
        <f aca="false">IF(Data!G311="","",Data!G311)</f>
        <v/>
      </c>
      <c r="H313" s="42" t="str">
        <f aca="false">IF(Data!H311="","",Data!H311)</f>
        <v>Published by BIR</v>
      </c>
      <c r="I313" s="43" t="str">
        <f aca="false">IF(Data!I311="","",Data!I311)</f>
        <v/>
      </c>
    </row>
    <row r="314" customFormat="false" ht="22.35" hidden="false" customHeight="false" outlineLevel="0" collapsed="false">
      <c r="A314" s="41" t="n">
        <f aca="false">IF(Data!A312="","",Data!A312)</f>
        <v>46233</v>
      </c>
      <c r="B314" s="42" t="str">
        <f aca="false">IF(Data!B312="","",Data!B312)</f>
        <v>Thursday</v>
      </c>
      <c r="C314" s="42" t="str">
        <f aca="false">IF(Data!C312="","",Data!C312)</f>
        <v>July</v>
      </c>
      <c r="D314" s="42" t="str">
        <f aca="false">IF(Data!D312="","",Data!D312)</f>
        <v>Submission</v>
      </c>
      <c r="E314" s="42" t="str">
        <f aca="false">IF(Data!E312="","",Data!E312)</f>
        <v/>
      </c>
      <c r="F314" s="43" t="str">
        <f aca="false">IF(Data!F312="","",Data!F312)</f>
        <v>Quarterly Summary List of Sales/Purchases/Importations by a VAT Registered Taxpayers. eFPS Filers – For the Quarter ending June 30, 2026</v>
      </c>
      <c r="G314" s="43" t="str">
        <f aca="false">IF(Data!G312="","",Data!G312)</f>
        <v/>
      </c>
      <c r="H314" s="42" t="str">
        <f aca="false">IF(Data!H312="","",Data!H312)</f>
        <v>Published by BIR</v>
      </c>
      <c r="I314" s="43" t="str">
        <f aca="false">IF(Data!I312="","",Data!I312)</f>
        <v/>
      </c>
    </row>
    <row r="315" customFormat="false" ht="22.35" hidden="false" customHeight="false" outlineLevel="0" collapsed="false">
      <c r="A315" s="41" t="n">
        <f aca="false">IF(Data!A313="","",Data!A313)</f>
        <v>46234</v>
      </c>
      <c r="B315" s="42" t="str">
        <f aca="false">IF(Data!B313="","",Data!B313)</f>
        <v>Friday</v>
      </c>
      <c r="C315" s="42" t="str">
        <f aca="false">IF(Data!C313="","",Data!C313)</f>
        <v>July</v>
      </c>
      <c r="D315" s="42" t="str">
        <f aca="false">IF(Data!D313="","",Data!D313)</f>
        <v>Filing &amp; payment</v>
      </c>
      <c r="E315" s="42" t="str">
        <f aca="false">IF(Data!E313="","",Data!E313)</f>
        <v>1601-EQ</v>
      </c>
      <c r="F315" s="43" t="str">
        <f aca="false">IF(Data!F313="","",Data!F313)</f>
        <v>BIR Form 1601-EQ (Quarterly Remittance Return of Creditable Income Taxes Withheld-Expanded) and Quarterly Alphalist of Payees (QAP) – eFPS &amp; Non-eFPS Filers</v>
      </c>
      <c r="G315" s="43" t="str">
        <f aca="false">IF(Data!G313="","",Data!G313)</f>
        <v>For the Quarter ending June 30, 2026</v>
      </c>
      <c r="H315" s="42" t="str">
        <f aca="false">IF(Data!H313="","",Data!H313)</f>
        <v>Published by BIR</v>
      </c>
      <c r="I315" s="43" t="str">
        <f aca="false">IF(Data!I313="","",Data!I313)</f>
        <v/>
      </c>
    </row>
    <row r="316" customFormat="false" ht="22.35" hidden="false" customHeight="false" outlineLevel="0" collapsed="false">
      <c r="A316" s="41" t="n">
        <f aca="false">IF(Data!A314="","",Data!A314)</f>
        <v>46234</v>
      </c>
      <c r="B316" s="42" t="str">
        <f aca="false">IF(Data!B314="","",Data!B314)</f>
        <v>Friday</v>
      </c>
      <c r="C316" s="42" t="str">
        <f aca="false">IF(Data!C314="","",Data!C314)</f>
        <v>July</v>
      </c>
      <c r="D316" s="42" t="str">
        <f aca="false">IF(Data!D314="","",Data!D314)</f>
        <v>Filing &amp; payment</v>
      </c>
      <c r="E316" s="42" t="str">
        <f aca="false">IF(Data!E314="","",Data!E314)</f>
        <v>1601-FQ</v>
      </c>
      <c r="F316" s="43" t="str">
        <f aca="false">IF(Data!F314="","",Data!F314)</f>
        <v>BIR Form 1601-FQ (Quarterly Remittance Return of Final Income Taxes Withheld) and Quarterly Alphalist of Payees (QAP) – eFPS &amp; Non-eFPS Filers</v>
      </c>
      <c r="G316" s="43" t="str">
        <f aca="false">IF(Data!G314="","",Data!G314)</f>
        <v>For the Quarter ending June 30, 2026</v>
      </c>
      <c r="H316" s="42" t="str">
        <f aca="false">IF(Data!H314="","",Data!H314)</f>
        <v>Published by BIR</v>
      </c>
      <c r="I316" s="43" t="str">
        <f aca="false">IF(Data!I314="","",Data!I314)</f>
        <v/>
      </c>
    </row>
    <row r="317" customFormat="false" ht="32.8" hidden="false" customHeight="false" outlineLevel="0" collapsed="false">
      <c r="A317" s="41" t="n">
        <f aca="false">IF(Data!A315="","",Data!A315)</f>
        <v>46234</v>
      </c>
      <c r="B317" s="42" t="str">
        <f aca="false">IF(Data!B315="","",Data!B315)</f>
        <v>Friday</v>
      </c>
      <c r="C317" s="42" t="str">
        <f aca="false">IF(Data!C315="","",Data!C315)</f>
        <v>July</v>
      </c>
      <c r="D317" s="42" t="str">
        <f aca="false">IF(Data!D315="","",Data!D315)</f>
        <v>Filing &amp; payment</v>
      </c>
      <c r="E317" s="42" t="str">
        <f aca="false">IF(Data!E315="","",Data!E315)</f>
        <v>1602Q</v>
      </c>
      <c r="F317" s="43" t="str">
        <f aca="false">IF(Data!F315="","",Data!F315)</f>
        <v>BIR Form 1602Q (Quarterly Remittance Return of Final Taxes Withheld on Interest Paid on Deposits and Yield on Deposit Substitutes/Trusts/Etc.) – eFPS &amp; Non-eFPS Filers – For the Quarter ending June 30, 2026</v>
      </c>
      <c r="G317" s="43" t="str">
        <f aca="false">IF(Data!G315="","",Data!G315)</f>
        <v/>
      </c>
      <c r="H317" s="42" t="str">
        <f aca="false">IF(Data!H315="","",Data!H315)</f>
        <v>Published by BIR</v>
      </c>
      <c r="I317" s="43" t="str">
        <f aca="false">IF(Data!I315="","",Data!I315)</f>
        <v/>
      </c>
    </row>
    <row r="318" customFormat="false" ht="32.8" hidden="false" customHeight="false" outlineLevel="0" collapsed="false">
      <c r="A318" s="41" t="n">
        <f aca="false">IF(Data!A316="","",Data!A316)</f>
        <v>46234</v>
      </c>
      <c r="B318" s="42" t="str">
        <f aca="false">IF(Data!B316="","",Data!B316)</f>
        <v>Friday</v>
      </c>
      <c r="C318" s="42" t="str">
        <f aca="false">IF(Data!C316="","",Data!C316)</f>
        <v>July</v>
      </c>
      <c r="D318" s="42" t="str">
        <f aca="false">IF(Data!D316="","",Data!D316)</f>
        <v>Filing &amp; payment</v>
      </c>
      <c r="E318" s="42" t="str">
        <f aca="false">IF(Data!E316="","",Data!E316)</f>
        <v>1603Q</v>
      </c>
      <c r="F318" s="43" t="str">
        <f aca="false">IF(Data!F316="","",Data!F316)</f>
        <v>BIR Form 1603Q (Quarterly Remittance Return of Final Income Taxes Withheld on Fringe Benefits Paid to Employees Other Than Rank and File) – eFPS &amp; Non-eFPS Filers – For the Quarter ending June 30, 2026</v>
      </c>
      <c r="G318" s="43" t="str">
        <f aca="false">IF(Data!G316="","",Data!G316)</f>
        <v/>
      </c>
      <c r="H318" s="42" t="str">
        <f aca="false">IF(Data!H316="","",Data!H316)</f>
        <v>Published by BIR</v>
      </c>
      <c r="I318" s="43" t="str">
        <f aca="false">IF(Data!I316="","",Data!I316)</f>
        <v/>
      </c>
    </row>
    <row r="319" customFormat="false" ht="22.35" hidden="false" customHeight="false" outlineLevel="0" collapsed="false">
      <c r="A319" s="41" t="n">
        <f aca="false">IF(Data!A317="","",Data!A317)</f>
        <v>46234</v>
      </c>
      <c r="B319" s="42" t="str">
        <f aca="false">IF(Data!B317="","",Data!B317)</f>
        <v>Friday</v>
      </c>
      <c r="C319" s="42" t="str">
        <f aca="false">IF(Data!C317="","",Data!C317)</f>
        <v>July</v>
      </c>
      <c r="D319" s="42" t="str">
        <f aca="false">IF(Data!D317="","",Data!D317)</f>
        <v>Filing &amp; payment</v>
      </c>
      <c r="E319" s="42" t="str">
        <f aca="false">IF(Data!E317="","",Data!E317)</f>
        <v>1621</v>
      </c>
      <c r="F319" s="43" t="str">
        <f aca="false">IF(Data!F317="","",Data!F317)</f>
        <v>BIR Form 1621 (Quarterly Remittance Return of Tax Withheld on the Amount Withdrawn from Decedent's Deposit Account) – eFPS &amp; Non-eFPS Filers</v>
      </c>
      <c r="G319" s="43" t="str">
        <f aca="false">IF(Data!G317="","",Data!G317)</f>
        <v>For the Quarter ending June 30, 2026</v>
      </c>
      <c r="H319" s="42" t="str">
        <f aca="false">IF(Data!H317="","",Data!H317)</f>
        <v>Published by BIR</v>
      </c>
      <c r="I319" s="43" t="str">
        <f aca="false">IF(Data!I317="","",Data!I317)</f>
        <v/>
      </c>
    </row>
    <row r="320" customFormat="false" ht="32.8" hidden="false" customHeight="false" outlineLevel="0" collapsed="false">
      <c r="A320" s="41" t="n">
        <f aca="false">IF(Data!A318="","",Data!A318)</f>
        <v>46234</v>
      </c>
      <c r="B320" s="42" t="str">
        <f aca="false">IF(Data!B318="","",Data!B318)</f>
        <v>Friday</v>
      </c>
      <c r="C320" s="42" t="str">
        <f aca="false">IF(Data!C318="","",Data!C318)</f>
        <v>July</v>
      </c>
      <c r="D320" s="42" t="str">
        <f aca="false">IF(Data!D318="","",Data!D318)</f>
        <v>Submission</v>
      </c>
      <c r="E320" s="42" t="str">
        <f aca="false">IF(Data!E318="","",Data!E318)</f>
        <v/>
      </c>
      <c r="F320" s="43" t="str">
        <f aca="false">IF(Data!F318="","",Data!F318)</f>
        <v>Contract of Lease and Lessee Information Statement and Other Attachments by Lessors/Sub-Lessors of Commercial Establishments, Buildings or Spaces for Tenants – 1st Semester of 2026</v>
      </c>
      <c r="G320" s="43" t="str">
        <f aca="false">IF(Data!G318="","",Data!G318)</f>
        <v/>
      </c>
      <c r="H320" s="42" t="str">
        <f aca="false">IF(Data!H318="","",Data!H318)</f>
        <v>Published by BIR</v>
      </c>
      <c r="I320" s="43" t="str">
        <f aca="false">IF(Data!I318="","",Data!I318)</f>
        <v/>
      </c>
    </row>
    <row r="321" customFormat="false" ht="32.8" hidden="false" customHeight="false" outlineLevel="0" collapsed="false">
      <c r="A321" s="41" t="n">
        <f aca="false">IF(Data!A319="","",Data!A319)</f>
        <v>46234</v>
      </c>
      <c r="B321" s="42" t="str">
        <f aca="false">IF(Data!B319="","",Data!B319)</f>
        <v>Friday</v>
      </c>
      <c r="C321" s="42" t="str">
        <f aca="false">IF(Data!C319="","",Data!C319)</f>
        <v>July</v>
      </c>
      <c r="D321" s="42" t="str">
        <f aca="false">IF(Data!D319="","",Data!D319)</f>
        <v>Submission</v>
      </c>
      <c r="E321" s="42" t="str">
        <f aca="false">IF(Data!E319="","",Data!E319)</f>
        <v/>
      </c>
      <c r="F321" s="43" t="str">
        <f aca="false">IF(Data!F319="","",Data!F319)</f>
        <v>Sworn Statement by every Lessee/Concessionaire/Owner or Operator of Mines &amp; Quarry/Processor of Minerals/Producer or Manufacturer of Mineral Products – 1st Semester of 2026</v>
      </c>
      <c r="G321" s="43" t="str">
        <f aca="false">IF(Data!G319="","",Data!G319)</f>
        <v/>
      </c>
      <c r="H321" s="42" t="str">
        <f aca="false">IF(Data!H319="","",Data!H319)</f>
        <v>Published by BIR</v>
      </c>
      <c r="I321" s="43" t="str">
        <f aca="false">IF(Data!I319="","",Data!I319)</f>
        <v/>
      </c>
    </row>
    <row r="322" customFormat="false" ht="15" hidden="false" customHeight="false" outlineLevel="0" collapsed="false">
      <c r="A322" s="41" t="n">
        <f aca="false">IF(Data!A320="","",Data!A320)</f>
        <v>46235</v>
      </c>
      <c r="B322" s="42" t="str">
        <f aca="false">IF(Data!B320="","",Data!B320)</f>
        <v>Saturday</v>
      </c>
      <c r="C322" s="42" t="str">
        <f aca="false">IF(Data!C320="","",Data!C320)</f>
        <v>August</v>
      </c>
      <c r="D322" s="42" t="str">
        <f aca="false">IF(Data!D320="","",Data!D320)</f>
        <v>Submission</v>
      </c>
      <c r="E322" s="42" t="str">
        <f aca="false">IF(Data!E320="","",Data!E320)</f>
        <v/>
      </c>
      <c r="F322" s="43" t="str">
        <f aca="false">IF(Data!F320="","",Data!F320)</f>
        <v>Consolidated Return of All Transactions based on Reconciled Data of Stockbrokers</v>
      </c>
      <c r="G322" s="43" t="str">
        <f aca="false">IF(Data!G320="","",Data!G320)</f>
        <v>July 16-31, 2026</v>
      </c>
      <c r="H322" s="42" t="str">
        <f aca="false">IF(Data!H320="","",Data!H320)</f>
        <v>Published by BIR</v>
      </c>
      <c r="I322" s="43" t="str">
        <f aca="false">IF(Data!I320="","",Data!I320)</f>
        <v/>
      </c>
    </row>
    <row r="323" customFormat="false" ht="22.35" hidden="false" customHeight="false" outlineLevel="0" collapsed="false">
      <c r="A323" s="41" t="n">
        <f aca="false">IF(Data!A321="","",Data!A321)</f>
        <v>46235</v>
      </c>
      <c r="B323" s="42" t="str">
        <f aca="false">IF(Data!B321="","",Data!B321)</f>
        <v>Saturday</v>
      </c>
      <c r="C323" s="42" t="str">
        <f aca="false">IF(Data!C321="","",Data!C321)</f>
        <v>August</v>
      </c>
      <c r="D323" s="42" t="str">
        <f aca="false">IF(Data!D321="","",Data!D321)</f>
        <v>Submission</v>
      </c>
      <c r="E323" s="42" t="str">
        <f aca="false">IF(Data!E321="","",Data!E321)</f>
        <v/>
      </c>
      <c r="F323" s="43" t="str">
        <f aca="false">IF(Data!F321="","",Data!F321)</f>
        <v>Engagement Letters and Renewals or Subsequent Agreements for Financial Audit by Independent CPAs</v>
      </c>
      <c r="G323" s="43" t="str">
        <f aca="false">IF(Data!G321="","",Data!G321)</f>
        <v>Fiscal Year beginning October 1, 2026</v>
      </c>
      <c r="H323" s="42" t="str">
        <f aca="false">IF(Data!H321="","",Data!H321)</f>
        <v>Published by BIR</v>
      </c>
      <c r="I323" s="43" t="str">
        <f aca="false">IF(Data!I321="","",Data!I321)</f>
        <v/>
      </c>
    </row>
    <row r="324" customFormat="false" ht="15" hidden="false" customHeight="false" outlineLevel="0" collapsed="false">
      <c r="A324" s="41" t="n">
        <f aca="false">IF(Data!A322="","",Data!A322)</f>
        <v>46239</v>
      </c>
      <c r="B324" s="42" t="str">
        <f aca="false">IF(Data!B322="","",Data!B322)</f>
        <v>Wednesday</v>
      </c>
      <c r="C324" s="42" t="str">
        <f aca="false">IF(Data!C322="","",Data!C322)</f>
        <v>August</v>
      </c>
      <c r="D324" s="42" t="str">
        <f aca="false">IF(Data!D322="","",Data!D322)</f>
        <v>Filing &amp; payment</v>
      </c>
      <c r="E324" s="42" t="str">
        <f aca="false">IF(Data!E322="","",Data!E322)</f>
        <v>2000</v>
      </c>
      <c r="F324" s="43" t="str">
        <f aca="false">IF(Data!F322="","",Data!F322)</f>
        <v>BIR Form 2000 (Monthly Documentary Stamp Tax Declaration/Return)</v>
      </c>
      <c r="G324" s="43" t="str">
        <f aca="false">IF(Data!G322="","",Data!G322)</f>
        <v>Month of July 2026</v>
      </c>
      <c r="H324" s="42" t="str">
        <f aca="false">IF(Data!H322="","",Data!H322)</f>
        <v>Published by BIR</v>
      </c>
      <c r="I324" s="43" t="str">
        <f aca="false">IF(Data!I322="","",Data!I322)</f>
        <v/>
      </c>
    </row>
    <row r="325" customFormat="false" ht="15" hidden="false" customHeight="false" outlineLevel="0" collapsed="false">
      <c r="A325" s="41" t="n">
        <f aca="false">IF(Data!A323="","",Data!A323)</f>
        <v>46239</v>
      </c>
      <c r="B325" s="42" t="str">
        <f aca="false">IF(Data!B323="","",Data!B323)</f>
        <v>Wednesday</v>
      </c>
      <c r="C325" s="42" t="str">
        <f aca="false">IF(Data!C323="","",Data!C323)</f>
        <v>August</v>
      </c>
      <c r="D325" s="42" t="str">
        <f aca="false">IF(Data!D323="","",Data!D323)</f>
        <v>Filing &amp; payment</v>
      </c>
      <c r="E325" s="42" t="str">
        <f aca="false">IF(Data!E323="","",Data!E323)</f>
        <v>2000-OT</v>
      </c>
      <c r="F325" s="43" t="str">
        <f aca="false">IF(Data!F323="","",Data!F323)</f>
        <v>BIR Form 2000-OT (Documentary Stamp Tax Declaration/Return One Time Transactions)</v>
      </c>
      <c r="G325" s="43" t="str">
        <f aca="false">IF(Data!G323="","",Data!G323)</f>
        <v>Month of July 2026</v>
      </c>
      <c r="H325" s="42" t="str">
        <f aca="false">IF(Data!H323="","",Data!H323)</f>
        <v>Published by BIR</v>
      </c>
      <c r="I325" s="43" t="str">
        <f aca="false">IF(Data!I323="","",Data!I323)</f>
        <v/>
      </c>
    </row>
    <row r="326" customFormat="false" ht="22.35" hidden="false" customHeight="false" outlineLevel="0" collapsed="false">
      <c r="A326" s="41" t="n">
        <f aca="false">IF(Data!A324="","",Data!A324)</f>
        <v>46239</v>
      </c>
      <c r="B326" s="42" t="str">
        <f aca="false">IF(Data!B324="","",Data!B324)</f>
        <v>Wednesday</v>
      </c>
      <c r="C326" s="42" t="str">
        <f aca="false">IF(Data!C324="","",Data!C324)</f>
        <v>August</v>
      </c>
      <c r="D326" s="42" t="str">
        <f aca="false">IF(Data!D324="","",Data!D324)</f>
        <v>Submission</v>
      </c>
      <c r="E326" s="42" t="str">
        <f aca="false">IF(Data!E324="","",Data!E324)</f>
        <v/>
      </c>
      <c r="F326" s="43" t="str">
        <f aca="false">IF(Data!F324="","",Data!F324)</f>
        <v>Summary Report of Certification issued by the President of the National Home Mortgage Finance Corporation (NHMFC)</v>
      </c>
      <c r="G326" s="43" t="str">
        <f aca="false">IF(Data!G324="","",Data!G324)</f>
        <v>Month of July 2026</v>
      </c>
      <c r="H326" s="42" t="str">
        <f aca="false">IF(Data!H324="","",Data!H324)</f>
        <v>Published by BIR</v>
      </c>
      <c r="I326" s="43" t="str">
        <f aca="false">IF(Data!I324="","",Data!I324)</f>
        <v/>
      </c>
    </row>
    <row r="327" customFormat="false" ht="43.25" hidden="false" customHeight="false" outlineLevel="0" collapsed="false">
      <c r="A327" s="41" t="n">
        <f aca="false">IF(Data!A325="","",Data!A325)</f>
        <v>46242</v>
      </c>
      <c r="B327" s="42" t="str">
        <f aca="false">IF(Data!B325="","",Data!B325)</f>
        <v>Saturday</v>
      </c>
      <c r="C327" s="42" t="str">
        <f aca="false">IF(Data!C325="","",Data!C325)</f>
        <v>August</v>
      </c>
      <c r="D327" s="42" t="str">
        <f aca="false">IF(Data!D325="","",Data!D325)</f>
        <v>Submission</v>
      </c>
      <c r="E327" s="42" t="str">
        <f aca="false">IF(Data!E325="","",Data!E325)</f>
        <v/>
      </c>
      <c r="F327" s="43" t="str">
        <f aca="false">IF(Data!F325="","",Data!F325)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327" s="43" t="str">
        <f aca="false">IF(Data!G325="","",Data!G325)</f>
        <v>Month of July 2026</v>
      </c>
      <c r="H327" s="42" t="str">
        <f aca="false">IF(Data!H325="","",Data!H325)</f>
        <v>Published by BIR</v>
      </c>
      <c r="I327" s="43" t="str">
        <f aca="false">IF(Data!I325="","",Data!I325)</f>
        <v/>
      </c>
    </row>
    <row r="328" customFormat="false" ht="22.35" hidden="false" customHeight="false" outlineLevel="0" collapsed="false">
      <c r="A328" s="41" t="n">
        <f aca="false">IF(Data!A326="","",Data!A326)</f>
        <v>46242</v>
      </c>
      <c r="B328" s="42" t="str">
        <f aca="false">IF(Data!B326="","",Data!B326)</f>
        <v>Saturday</v>
      </c>
      <c r="C328" s="42" t="str">
        <f aca="false">IF(Data!C326="","",Data!C326)</f>
        <v>August</v>
      </c>
      <c r="D328" s="42" t="str">
        <f aca="false">IF(Data!D326="","",Data!D326)</f>
        <v>Submission</v>
      </c>
      <c r="E328" s="42" t="str">
        <f aca="false">IF(Data!E326="","",Data!E326)</f>
        <v/>
      </c>
      <c r="F328" s="43" t="str">
        <f aca="false">IF(Data!F326="","",Data!F326)</f>
        <v>Monthly e-Sales Report for All Taxpayers using CRM/POS and/or Other Similar Business Machines whose last digit of 9-digit TIN is Even Number</v>
      </c>
      <c r="G328" s="43" t="str">
        <f aca="false">IF(Data!G326="","",Data!G326)</f>
        <v>Month of July 2026</v>
      </c>
      <c r="H328" s="42" t="str">
        <f aca="false">IF(Data!H326="","",Data!H326)</f>
        <v>Published by BIR</v>
      </c>
      <c r="I328" s="43" t="str">
        <f aca="false">IF(Data!I326="","",Data!I326)</f>
        <v/>
      </c>
    </row>
    <row r="329" customFormat="false" ht="32.8" hidden="false" customHeight="false" outlineLevel="0" collapsed="false">
      <c r="A329" s="41" t="n">
        <f aca="false">IF(Data!A327="","",Data!A327)</f>
        <v>46244</v>
      </c>
      <c r="B329" s="42" t="str">
        <f aca="false">IF(Data!B327="","",Data!B327)</f>
        <v>Monday</v>
      </c>
      <c r="C329" s="42" t="str">
        <f aca="false">IF(Data!C327="","",Data!C327)</f>
        <v>August</v>
      </c>
      <c r="D329" s="42" t="str">
        <f aca="false">IF(Data!D327="","",Data!D327)</f>
        <v>Filing &amp; payment</v>
      </c>
      <c r="E329" s="42" t="str">
        <f aca="false">IF(Data!E327="","",Data!E327)</f>
        <v>0620</v>
      </c>
      <c r="F329" s="43" t="str">
        <f aca="false">IF(Data!F327="","",Data!F327)</f>
        <v>BIR Form 0620 (Monthly Remittance Form of Tax Withheld on the Amount Withdrawn from the Decedent's Deposit Account) – eFPS &amp; Non-eFPS Filers</v>
      </c>
      <c r="G329" s="43" t="str">
        <f aca="false">IF(Data!G327="","",Data!G327)</f>
        <v>Month of July 2026</v>
      </c>
      <c r="H329" s="42" t="str">
        <f aca="false">IF(Data!H327="","",Data!H327)</f>
        <v>Published by BIR</v>
      </c>
      <c r="I329" s="43" t="str">
        <f aca="false">IF(Data!I327="","",Data!I327)</f>
        <v>Taxpayers in areas affected by heavy rainfall due to the Southwest Monsoon are granted an extension of filing and payment deadlines. See RMC No. 89-2026.</v>
      </c>
    </row>
    <row r="330" customFormat="false" ht="32.8" hidden="false" customHeight="false" outlineLevel="0" collapsed="false">
      <c r="A330" s="41" t="n">
        <f aca="false">IF(Data!A328="","",Data!A328)</f>
        <v>46244</v>
      </c>
      <c r="B330" s="42" t="str">
        <f aca="false">IF(Data!B328="","",Data!B328)</f>
        <v>Monday</v>
      </c>
      <c r="C330" s="42" t="str">
        <f aca="false">IF(Data!C328="","",Data!C328)</f>
        <v>August</v>
      </c>
      <c r="D330" s="42" t="str">
        <f aca="false">IF(Data!D328="","",Data!D328)</f>
        <v>Filing &amp; payment</v>
      </c>
      <c r="E330" s="42" t="str">
        <f aca="false">IF(Data!E328="","",Data!E328)</f>
        <v>1600-VT, 1600-PT</v>
      </c>
      <c r="F330" s="43" t="str">
        <f aca="false">IF(Data!F328="","",Data!F328)</f>
        <v>BIR Form 1600-VT (Monthly Remittance Return of Value-Added Tax) and/or 1600-PT (Other Percentage Taxes Withheld) and Monthly Alphalist of Payees (MAP) – eFPS &amp; Non-eFPS Filers</v>
      </c>
      <c r="G330" s="43" t="str">
        <f aca="false">IF(Data!G328="","",Data!G328)</f>
        <v>Month of July 2026</v>
      </c>
      <c r="H330" s="42" t="str">
        <f aca="false">IF(Data!H328="","",Data!H328)</f>
        <v>Published by BIR</v>
      </c>
      <c r="I330" s="43" t="str">
        <f aca="false">IF(Data!I328="","",Data!I328)</f>
        <v>Taxpayers in areas affected by heavy rainfall due to the Southwest Monsoon are granted an extension of filing and payment deadlines. See RMC No. 89-2026.</v>
      </c>
    </row>
    <row r="331" customFormat="false" ht="32.8" hidden="false" customHeight="false" outlineLevel="0" collapsed="false">
      <c r="A331" s="41" t="n">
        <f aca="false">IF(Data!A329="","",Data!A329)</f>
        <v>46244</v>
      </c>
      <c r="B331" s="42" t="str">
        <f aca="false">IF(Data!B329="","",Data!B329)</f>
        <v>Monday</v>
      </c>
      <c r="C331" s="42" t="str">
        <f aca="false">IF(Data!C329="","",Data!C329)</f>
        <v>August</v>
      </c>
      <c r="D331" s="42" t="str">
        <f aca="false">IF(Data!D329="","",Data!D329)</f>
        <v>Filing &amp; payment</v>
      </c>
      <c r="E331" s="42" t="str">
        <f aca="false">IF(Data!E329="","",Data!E329)</f>
        <v>1606</v>
      </c>
      <c r="F331" s="43" t="str">
        <f aca="false">IF(Data!F329="","",Data!F329)</f>
        <v>BIR Form 1606 – (Withholding Tax Remittance Return for Onerous Transfer of Real Property Other Than Capital Asset Including Taxable and Exempt)</v>
      </c>
      <c r="G331" s="43" t="str">
        <f aca="false">IF(Data!G329="","",Data!G329)</f>
        <v>Month of July 2026</v>
      </c>
      <c r="H331" s="42" t="str">
        <f aca="false">IF(Data!H329="","",Data!H329)</f>
        <v>Published by BIR</v>
      </c>
      <c r="I331" s="43" t="str">
        <f aca="false">IF(Data!I329="","",Data!I329)</f>
        <v>Taxpayers in areas affected by heavy rainfall due to the Southwest Monsoon are granted an extension of filing and payment deadlines. See RMC No. 89-2026.</v>
      </c>
    </row>
    <row r="332" customFormat="false" ht="32.8" hidden="false" customHeight="false" outlineLevel="0" collapsed="false">
      <c r="A332" s="41" t="n">
        <f aca="false">IF(Data!A330="","",Data!A330)</f>
        <v>46244</v>
      </c>
      <c r="B332" s="42" t="str">
        <f aca="false">IF(Data!B330="","",Data!B330)</f>
        <v>Monday</v>
      </c>
      <c r="C332" s="42" t="str">
        <f aca="false">IF(Data!C330="","",Data!C330)</f>
        <v>August</v>
      </c>
      <c r="D332" s="42" t="str">
        <f aca="false">IF(Data!D330="","",Data!D330)</f>
        <v>Filing &amp; payment</v>
      </c>
      <c r="E332" s="42" t="str">
        <f aca="false">IF(Data!E330="","",Data!E330)</f>
        <v>2200-C</v>
      </c>
      <c r="F332" s="43" t="str">
        <f aca="false">IF(Data!F330="","",Data!F330)</f>
        <v>BIR Form 2200-C (Excise Tax Return for Cosmetic Procedures) with Monthly Summary of Cosmetic Procedures Performed</v>
      </c>
      <c r="G332" s="43" t="str">
        <f aca="false">IF(Data!G330="","",Data!G330)</f>
        <v>Month of July 2026</v>
      </c>
      <c r="H332" s="42" t="str">
        <f aca="false">IF(Data!H330="","",Data!H330)</f>
        <v>Published by BIR</v>
      </c>
      <c r="I332" s="43" t="str">
        <f aca="false">IF(Data!I330="","",Data!I330)</f>
        <v>Taxpayers in areas affected by heavy rainfall due to the Southwest Monsoon are granted an extension of filing and payment deadlines. See RMC No. 89-2026.</v>
      </c>
    </row>
    <row r="333" customFormat="false" ht="32.8" hidden="false" customHeight="false" outlineLevel="0" collapsed="false">
      <c r="A333" s="41" t="n">
        <f aca="false">IF(Data!A331="","",Data!A331)</f>
        <v>46244</v>
      </c>
      <c r="B333" s="42" t="str">
        <f aca="false">IF(Data!B331="","",Data!B331)</f>
        <v>Monday</v>
      </c>
      <c r="C333" s="42" t="str">
        <f aca="false">IF(Data!C331="","",Data!C331)</f>
        <v>August</v>
      </c>
      <c r="D333" s="42" t="str">
        <f aca="false">IF(Data!D331="","",Data!D331)</f>
        <v>Filing &amp; payment</v>
      </c>
      <c r="E333" s="42" t="str">
        <f aca="false">IF(Data!E331="","",Data!E331)</f>
        <v>1601-C, 0619-E, 0619-F</v>
      </c>
      <c r="F333" s="43" t="str">
        <f aca="false">IF(Data!F331="","",Data!F331)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333" s="43" t="str">
        <f aca="false">IF(Data!G331="","",Data!G331)</f>
        <v>Month of July 2026</v>
      </c>
      <c r="H333" s="42" t="str">
        <f aca="false">IF(Data!H331="","",Data!H331)</f>
        <v>Published by BIR</v>
      </c>
      <c r="I333" s="43" t="str">
        <f aca="false">IF(Data!I331="","",Data!I331)</f>
        <v>Taxpayers in areas affected by heavy rainfall due to the Southwest Monsoon are granted an extension of filing and payment deadlines. See RMC No. 89-2026.</v>
      </c>
    </row>
    <row r="334" customFormat="false" ht="32.8" hidden="false" customHeight="false" outlineLevel="0" collapsed="false">
      <c r="A334" s="41" t="n">
        <f aca="false">IF(Data!A332="","",Data!A332)</f>
        <v>46244</v>
      </c>
      <c r="B334" s="42" t="str">
        <f aca="false">IF(Data!B332="","",Data!B332)</f>
        <v>Monday</v>
      </c>
      <c r="C334" s="42" t="str">
        <f aca="false">IF(Data!C332="","",Data!C332)</f>
        <v>August</v>
      </c>
      <c r="D334" s="42" t="str">
        <f aca="false">IF(Data!D332="","",Data!D332)</f>
        <v>Filing &amp; payment</v>
      </c>
      <c r="E334" s="42" t="str">
        <f aca="false">IF(Data!E332="","",Data!E332)</f>
        <v>2200-M</v>
      </c>
      <c r="F334" s="43" t="str">
        <f aca="false">IF(Data!F332="","",Data!F332)</f>
        <v>BIR Form 2200-M Excise Tax Return for the Amount of Excise Taxes Collected from Payment Made to Sellers of Metallic Minerals</v>
      </c>
      <c r="G334" s="43" t="str">
        <f aca="false">IF(Data!G332="","",Data!G332)</f>
        <v>Month of July 2026</v>
      </c>
      <c r="H334" s="42" t="str">
        <f aca="false">IF(Data!H332="","",Data!H332)</f>
        <v>Published by BIR</v>
      </c>
      <c r="I334" s="43" t="str">
        <f aca="false">IF(Data!I332="","",Data!I332)</f>
        <v>Taxpayers in areas affected by heavy rainfall due to the Southwest Monsoon are granted an extension of filing and payment deadlines. See RMC No. 89-2026.</v>
      </c>
    </row>
    <row r="335" customFormat="false" ht="32.8" hidden="false" customHeight="false" outlineLevel="0" collapsed="false">
      <c r="A335" s="41" t="n">
        <f aca="false">IF(Data!A333="","",Data!A333)</f>
        <v>46244</v>
      </c>
      <c r="B335" s="42" t="str">
        <f aca="false">IF(Data!B333="","",Data!B333)</f>
        <v>Monday</v>
      </c>
      <c r="C335" s="42" t="str">
        <f aca="false">IF(Data!C333="","",Data!C333)</f>
        <v>August</v>
      </c>
      <c r="D335" s="42" t="str">
        <f aca="false">IF(Data!D333="","",Data!D333)</f>
        <v>Filing &amp; payment</v>
      </c>
      <c r="E335" s="42" t="str">
        <f aca="false">IF(Data!E333="","",Data!E333)</f>
        <v>1600-VT, 1600-PT, 1601-C</v>
      </c>
      <c r="F335" s="43" t="str">
        <f aca="false">IF(Data!F333="","",Data!F333)</f>
        <v>BIR Form 1600-VT (Monthly Remittance Return of Value-Added Tax) and/or BIR Form 1600-PT (Other Percentage Taxes Withheld) and 1601-C (Monthly Remittance Return of Income Taxes Withheld on Compensation) - National Government Agencies (NGAs)</v>
      </c>
      <c r="G335" s="43" t="str">
        <f aca="false">IF(Data!G333="","",Data!G333)</f>
        <v>Month of July 2026</v>
      </c>
      <c r="H335" s="42" t="str">
        <f aca="false">IF(Data!H333="","",Data!H333)</f>
        <v>Published by BIR</v>
      </c>
      <c r="I335" s="43" t="str">
        <f aca="false">IF(Data!I333="","",Data!I333)</f>
        <v>Taxpayers in areas affected by heavy rainfall due to the Southwest Monsoon are granted an extension of filing and payment deadlines. See RMC No. 89-2026.</v>
      </c>
    </row>
    <row r="336" customFormat="false" ht="32.8" hidden="false" customHeight="false" outlineLevel="0" collapsed="false">
      <c r="A336" s="41" t="n">
        <f aca="false">IF(Data!A334="","",Data!A334)</f>
        <v>46244</v>
      </c>
      <c r="B336" s="42" t="str">
        <f aca="false">IF(Data!B334="","",Data!B334)</f>
        <v>Monday</v>
      </c>
      <c r="C336" s="42" t="str">
        <f aca="false">IF(Data!C334="","",Data!C334)</f>
        <v>August</v>
      </c>
      <c r="D336" s="42" t="str">
        <f aca="false">IF(Data!D334="","",Data!D334)</f>
        <v>Submission</v>
      </c>
      <c r="E336" s="42" t="str">
        <f aca="false">IF(Data!E334="","",Data!E334)</f>
        <v/>
      </c>
      <c r="F336" s="43" t="str">
        <f aca="false">IF(Data!F334="","",Data!F334)</f>
        <v>Information Return on Releases of Refined Sugar by the Proprietor or Operator of a Sugar Refinery or Mill</v>
      </c>
      <c r="G336" s="43" t="str">
        <f aca="false">IF(Data!G334="","",Data!G334)</f>
        <v>Month of July 2026</v>
      </c>
      <c r="H336" s="42" t="str">
        <f aca="false">IF(Data!H334="","",Data!H334)</f>
        <v>Published by BIR</v>
      </c>
      <c r="I336" s="43" t="str">
        <f aca="false">IF(Data!I334="","",Data!I334)</f>
        <v>Taxpayers in areas affected by heavy rainfall due to the Southwest Monsoon are granted an extension of filing and payment deadlines. See RMC No. 89-2026.</v>
      </c>
    </row>
    <row r="337" customFormat="false" ht="32.8" hidden="false" customHeight="false" outlineLevel="0" collapsed="false">
      <c r="A337" s="41" t="n">
        <f aca="false">IF(Data!A335="","",Data!A335)</f>
        <v>46244</v>
      </c>
      <c r="B337" s="42" t="str">
        <f aca="false">IF(Data!B335="","",Data!B335)</f>
        <v>Monday</v>
      </c>
      <c r="C337" s="42" t="str">
        <f aca="false">IF(Data!C335="","",Data!C335)</f>
        <v>August</v>
      </c>
      <c r="D337" s="42" t="str">
        <f aca="false">IF(Data!D335="","",Data!D335)</f>
        <v>Submission</v>
      </c>
      <c r="E337" s="42" t="str">
        <f aca="false">IF(Data!E335="","",Data!E335)</f>
        <v/>
      </c>
      <c r="F337" s="43" t="str">
        <f aca="false">IF(Data!F335="","",Data!F335)</f>
        <v>List of Buyers of Sugar Together with a Copy of Certificate of Advance Payment of VAT made by each buyer appearing in the List by a Sugar Cooperative</v>
      </c>
      <c r="G337" s="43" t="str">
        <f aca="false">IF(Data!G335="","",Data!G335)</f>
        <v>Month of July 2026</v>
      </c>
      <c r="H337" s="42" t="str">
        <f aca="false">IF(Data!H335="","",Data!H335)</f>
        <v>Published by BIR</v>
      </c>
      <c r="I337" s="43" t="str">
        <f aca="false">IF(Data!I335="","",Data!I335)</f>
        <v>Taxpayers in areas affected by heavy rainfall due to the Southwest Monsoon are granted an extension of filing and payment deadlines. See RMC No. 89-2026.</v>
      </c>
    </row>
    <row r="338" customFormat="false" ht="32.8" hidden="false" customHeight="false" outlineLevel="0" collapsed="false">
      <c r="A338" s="41" t="n">
        <f aca="false">IF(Data!A336="","",Data!A336)</f>
        <v>46244</v>
      </c>
      <c r="B338" s="42" t="str">
        <f aca="false">IF(Data!B336="","",Data!B336)</f>
        <v>Monday</v>
      </c>
      <c r="C338" s="42" t="str">
        <f aca="false">IF(Data!C336="","",Data!C336)</f>
        <v>August</v>
      </c>
      <c r="D338" s="42" t="str">
        <f aca="false">IF(Data!D336="","",Data!D336)</f>
        <v>Submission</v>
      </c>
      <c r="E338" s="42" t="str">
        <f aca="false">IF(Data!E336="","",Data!E336)</f>
        <v/>
      </c>
      <c r="F338" s="43" t="str">
        <f aca="false">IF(Data!F336="","",Data!F336)</f>
        <v>Monthly e-Sales Report for All Taxpayers using CRM/POS and/or Other Similar Business Machines whose last digit of 9-digit TIN is Odd Number</v>
      </c>
      <c r="G338" s="43" t="str">
        <f aca="false">IF(Data!G336="","",Data!G336)</f>
        <v>Month of July 2026</v>
      </c>
      <c r="H338" s="42" t="str">
        <f aca="false">IF(Data!H336="","",Data!H336)</f>
        <v>Published by BIR</v>
      </c>
      <c r="I338" s="43" t="str">
        <f aca="false">IF(Data!I336="","",Data!I336)</f>
        <v>Taxpayers in areas affected by heavy rainfall due to the Southwest Monsoon are granted an extension of filing and payment deadlines. See RMC No. 89-2026.</v>
      </c>
    </row>
    <row r="339" customFormat="false" ht="43.25" hidden="false" customHeight="false" outlineLevel="0" collapsed="false">
      <c r="A339" s="41" t="n">
        <f aca="false">IF(Data!A337="","",Data!A337)</f>
        <v>46245</v>
      </c>
      <c r="B339" s="42" t="str">
        <f aca="false">IF(Data!B337="","",Data!B337)</f>
        <v>Tuesday</v>
      </c>
      <c r="C339" s="42" t="str">
        <f aca="false">IF(Data!C337="","",Data!C337)</f>
        <v>August</v>
      </c>
      <c r="D339" s="42" t="str">
        <f aca="false">IF(Data!D337="","",Data!D337)</f>
        <v>Filing</v>
      </c>
      <c r="E339" s="42" t="str">
        <f aca="false">IF(Data!E337="","",Data!E337)</f>
        <v>1601-C, 0619-E, 0619-F</v>
      </c>
      <c r="F339" s="43" t="str">
        <f aca="false">IF(Data!F337="","",Data!F337)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</v>
      </c>
      <c r="G339" s="43" t="str">
        <f aca="false">IF(Data!G337="","",Data!G337)</f>
        <v>Month of July 2026</v>
      </c>
      <c r="H339" s="42" t="str">
        <f aca="false">IF(Data!H337="","",Data!H337)</f>
        <v>Published by BIR</v>
      </c>
      <c r="I339" s="43" t="str">
        <f aca="false">IF(Data!I337="","",Data!I337)</f>
        <v>Taxpayers in areas affected by heavy rainfall due to the Southwest Monsoon are granted an extension of filing and payment deadlines. See RMC No. 89-2026.</v>
      </c>
    </row>
    <row r="340" customFormat="false" ht="43.25" hidden="false" customHeight="false" outlineLevel="0" collapsed="false">
      <c r="A340" s="41" t="n">
        <f aca="false">IF(Data!A338="","",Data!A338)</f>
        <v>46246</v>
      </c>
      <c r="B340" s="42" t="str">
        <f aca="false">IF(Data!B338="","",Data!B338)</f>
        <v>Wednesday</v>
      </c>
      <c r="C340" s="42" t="str">
        <f aca="false">IF(Data!C338="","",Data!C338)</f>
        <v>August</v>
      </c>
      <c r="D340" s="42" t="str">
        <f aca="false">IF(Data!D338="","",Data!D338)</f>
        <v>Filing</v>
      </c>
      <c r="E340" s="42" t="str">
        <f aca="false">IF(Data!E338="","",Data!E338)</f>
        <v>1601-C, 0619-E, 0619-F</v>
      </c>
      <c r="F340" s="43" t="str">
        <f aca="false">IF(Data!F338="","",Data!F338)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D</v>
      </c>
      <c r="G340" s="43" t="str">
        <f aca="false">IF(Data!G338="","",Data!G338)</f>
        <v>Month of July 2026</v>
      </c>
      <c r="H340" s="42" t="str">
        <f aca="false">IF(Data!H338="","",Data!H338)</f>
        <v>Published by BIR</v>
      </c>
      <c r="I340" s="43" t="str">
        <f aca="false">IF(Data!I338="","",Data!I338)</f>
        <v>Taxpayers in areas affected by heavy rainfall due to the Southwest Monsoon are granted an extension of filing and payment deadlines. See RMC No. 89-2026.</v>
      </c>
    </row>
    <row r="341" customFormat="false" ht="43.25" hidden="false" customHeight="false" outlineLevel="0" collapsed="false">
      <c r="A341" s="41" t="n">
        <f aca="false">IF(Data!A339="","",Data!A339)</f>
        <v>46247</v>
      </c>
      <c r="B341" s="42" t="str">
        <f aca="false">IF(Data!B339="","",Data!B339)</f>
        <v>Thursday</v>
      </c>
      <c r="C341" s="42" t="str">
        <f aca="false">IF(Data!C339="","",Data!C339)</f>
        <v>August</v>
      </c>
      <c r="D341" s="42" t="str">
        <f aca="false">IF(Data!D339="","",Data!D339)</f>
        <v>Filing</v>
      </c>
      <c r="E341" s="42" t="str">
        <f aca="false">IF(Data!E339="","",Data!E339)</f>
        <v>1601-C, 0619-E, 0619-F</v>
      </c>
      <c r="F341" s="43" t="str">
        <f aca="false">IF(Data!F339="","",Data!F339)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C</v>
      </c>
      <c r="G341" s="43" t="str">
        <f aca="false">IF(Data!G339="","",Data!G339)</f>
        <v>Month of July 2026</v>
      </c>
      <c r="H341" s="42" t="str">
        <f aca="false">IF(Data!H339="","",Data!H339)</f>
        <v>Published by BIR</v>
      </c>
      <c r="I341" s="43" t="str">
        <f aca="false">IF(Data!I339="","",Data!I339)</f>
        <v>Taxpayers in areas affected by heavy rainfall due to the Southwest Monsoon are granted an extension of filing and payment deadlines. See RMC No. 89-2026.</v>
      </c>
    </row>
    <row r="342" customFormat="false" ht="43.25" hidden="false" customHeight="false" outlineLevel="0" collapsed="false">
      <c r="A342" s="41" t="n">
        <f aca="false">IF(Data!A340="","",Data!A340)</f>
        <v>46248</v>
      </c>
      <c r="B342" s="42" t="str">
        <f aca="false">IF(Data!B340="","",Data!B340)</f>
        <v>Friday</v>
      </c>
      <c r="C342" s="42" t="str">
        <f aca="false">IF(Data!C340="","",Data!C340)</f>
        <v>August</v>
      </c>
      <c r="D342" s="42" t="str">
        <f aca="false">IF(Data!D340="","",Data!D340)</f>
        <v>Filing</v>
      </c>
      <c r="E342" s="42" t="str">
        <f aca="false">IF(Data!E340="","",Data!E340)</f>
        <v>1601-C, 0619-E, 0619-F</v>
      </c>
      <c r="F342" s="43" t="str">
        <f aca="false">IF(Data!F340="","",Data!F340)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B</v>
      </c>
      <c r="G342" s="43" t="str">
        <f aca="false">IF(Data!G340="","",Data!G340)</f>
        <v>Month of July 2026</v>
      </c>
      <c r="H342" s="42" t="str">
        <f aca="false">IF(Data!H340="","",Data!H340)</f>
        <v>Published by BIR</v>
      </c>
      <c r="I342" s="43" t="str">
        <f aca="false">IF(Data!I340="","",Data!I340)</f>
        <v>Taxpayers in areas affected by heavy rainfall due to the Southwest Monsoon are granted an extension of filing and payment deadlines. See RMC No. 89-2026.</v>
      </c>
    </row>
    <row r="343" customFormat="false" ht="43.25" hidden="false" customHeight="false" outlineLevel="0" collapsed="false">
      <c r="A343" s="41" t="n">
        <f aca="false">IF(Data!A341="","",Data!A341)</f>
        <v>46249</v>
      </c>
      <c r="B343" s="42" t="str">
        <f aca="false">IF(Data!B341="","",Data!B341)</f>
        <v>Saturday</v>
      </c>
      <c r="C343" s="42" t="str">
        <f aca="false">IF(Data!C341="","",Data!C341)</f>
        <v>August</v>
      </c>
      <c r="D343" s="42" t="str">
        <f aca="false">IF(Data!D341="","",Data!D341)</f>
        <v>Filing &amp; payment</v>
      </c>
      <c r="E343" s="42" t="str">
        <f aca="false">IF(Data!E341="","",Data!E341)</f>
        <v>1601-C, 0619-E, 0619-F</v>
      </c>
      <c r="F343" s="43" t="str">
        <f aca="false">IF(Data!F341="","",Data!F341)</f>
        <v>BIR Forms 1601-C (Monthly Remittance Return of Income Taxes Withheld on Compensation) and/or 0619-E (Monthly Remittance Form of Creditable Income Taxes Withheld-Expanded) and/or 0619-F (Monthly Remittance Form of Final Income Taxes Withheld) - eFPS Filers under Group A</v>
      </c>
      <c r="G343" s="43" t="str">
        <f aca="false">IF(Data!G341="","",Data!G341)</f>
        <v>Month of July 2026</v>
      </c>
      <c r="H343" s="42" t="str">
        <f aca="false">IF(Data!H341="","",Data!H341)</f>
        <v>Published by BIR</v>
      </c>
      <c r="I343" s="43" t="str">
        <f aca="false">IF(Data!I341="","",Data!I341)</f>
        <v>Taxpayers in areas affected by heavy rainfall due to the Southwest Monsoon are granted an extension of filing and payment deadlines. See RMC No. 89-2026.</v>
      </c>
    </row>
    <row r="344" customFormat="false" ht="32.8" hidden="false" customHeight="false" outlineLevel="0" collapsed="false">
      <c r="A344" s="41" t="n">
        <f aca="false">IF(Data!A342="","",Data!A342)</f>
        <v>46249</v>
      </c>
      <c r="B344" s="42" t="str">
        <f aca="false">IF(Data!B342="","",Data!B342)</f>
        <v>Saturday</v>
      </c>
      <c r="C344" s="42" t="str">
        <f aca="false">IF(Data!C342="","",Data!C342)</f>
        <v>August</v>
      </c>
      <c r="D344" s="42" t="str">
        <f aca="false">IF(Data!D342="","",Data!D342)</f>
        <v>Filing &amp; payment</v>
      </c>
      <c r="E344" s="42" t="str">
        <f aca="false">IF(Data!E342="","",Data!E342)</f>
        <v>1701Q</v>
      </c>
      <c r="F344" s="43" t="str">
        <f aca="false">IF(Data!F342="","",Data!F342)</f>
        <v>BIR Form 1701Q (Quarterly Income Tax Return For Individuals, Estates &amp; Trusts) and Summary Alphalist of Withholding Taxes (SAWT) – eFPS &amp; Non-eFPS Filers</v>
      </c>
      <c r="G344" s="43" t="str">
        <f aca="false">IF(Data!G342="","",Data!G342)</f>
        <v>For the Quarter ending June 30, 2026</v>
      </c>
      <c r="H344" s="42" t="str">
        <f aca="false">IF(Data!H342="","",Data!H342)</f>
        <v>Published by BIR</v>
      </c>
      <c r="I344" s="43" t="str">
        <f aca="false">IF(Data!I342="","",Data!I342)</f>
        <v>Taxpayers in areas affected by heavy rainfall due to the Southwest Monsoon are granted an extension of filing and payment deadlines. See RMC No. 89-2026.</v>
      </c>
    </row>
    <row r="345" customFormat="false" ht="32.8" hidden="false" customHeight="false" outlineLevel="0" collapsed="false">
      <c r="A345" s="41" t="n">
        <f aca="false">IF(Data!A343="","",Data!A343)</f>
        <v>46249</v>
      </c>
      <c r="B345" s="42" t="str">
        <f aca="false">IF(Data!B343="","",Data!B343)</f>
        <v>Saturday</v>
      </c>
      <c r="C345" s="42" t="str">
        <f aca="false">IF(Data!C343="","",Data!C343)</f>
        <v>August</v>
      </c>
      <c r="D345" s="42" t="str">
        <f aca="false">IF(Data!D343="","",Data!D343)</f>
        <v>Filing &amp; payment</v>
      </c>
      <c r="E345" s="42" t="str">
        <f aca="false">IF(Data!E343="","",Data!E343)</f>
        <v>1702</v>
      </c>
      <c r="F345" s="43" t="str">
        <f aca="false">IF(Data!F343="","",Data!F343)</f>
        <v>BIR Form 1702 - RT/EX/MX</v>
      </c>
      <c r="G345" s="43" t="str">
        <f aca="false">IF(Data!G343="","",Data!G343)</f>
        <v>Fiscal Year ending April 30, 2026</v>
      </c>
      <c r="H345" s="42" t="str">
        <f aca="false">IF(Data!H343="","",Data!H343)</f>
        <v>Published by BIR</v>
      </c>
      <c r="I345" s="43" t="str">
        <f aca="false">IF(Data!I343="","",Data!I343)</f>
        <v>Taxpayers in areas affected by heavy rainfall due to the Southwest Monsoon are granted an extension of filing and payment deadlines. See RMC No. 89-2026.</v>
      </c>
    </row>
    <row r="346" customFormat="false" ht="32.8" hidden="false" customHeight="false" outlineLevel="0" collapsed="false">
      <c r="A346" s="41" t="n">
        <f aca="false">IF(Data!A344="","",Data!A344)</f>
        <v>46249</v>
      </c>
      <c r="B346" s="42" t="str">
        <f aca="false">IF(Data!B344="","",Data!B344)</f>
        <v>Saturday</v>
      </c>
      <c r="C346" s="42" t="str">
        <f aca="false">IF(Data!C344="","",Data!C344)</f>
        <v>August</v>
      </c>
      <c r="D346" s="42" t="str">
        <f aca="false">IF(Data!D344="","",Data!D344)</f>
        <v>Filing &amp; payment</v>
      </c>
      <c r="E346" s="42" t="str">
        <f aca="false">IF(Data!E344="","",Data!E344)</f>
        <v>1707-A</v>
      </c>
      <c r="F346" s="43" t="str">
        <f aca="false">IF(Data!F344="","",Data!F344)</f>
        <v>BIR Form 1707-A (Annual Capital Gains Tax Return For Onerous Transfer of Shares of Stock Not Traded Through the Local Stock Exchange) - by Corporate Taxpayers</v>
      </c>
      <c r="G346" s="43" t="str">
        <f aca="false">IF(Data!G344="","",Data!G344)</f>
        <v>Fiscal Year ending April 30, 2026</v>
      </c>
      <c r="H346" s="42" t="str">
        <f aca="false">IF(Data!H344="","",Data!H344)</f>
        <v>Published by BIR</v>
      </c>
      <c r="I346" s="43" t="str">
        <f aca="false">IF(Data!I344="","",Data!I344)</f>
        <v>Taxpayers in areas affected by heavy rainfall due to the Southwest Monsoon are granted an extension of filing and payment deadlines. See RMC No. 89-2026.</v>
      </c>
    </row>
    <row r="347" customFormat="false" ht="43.25" hidden="false" customHeight="false" outlineLevel="0" collapsed="false">
      <c r="A347" s="41" t="n">
        <f aca="false">IF(Data!A345="","",Data!A345)</f>
        <v>46249</v>
      </c>
      <c r="B347" s="42" t="str">
        <f aca="false">IF(Data!B345="","",Data!B345)</f>
        <v>Saturday</v>
      </c>
      <c r="C347" s="42" t="str">
        <f aca="false">IF(Data!C345="","",Data!C345)</f>
        <v>August</v>
      </c>
      <c r="D347" s="42" t="str">
        <f aca="false">IF(Data!D345="","",Data!D345)</f>
        <v>Payment</v>
      </c>
      <c r="E347" s="42" t="str">
        <f aca="false">IF(Data!E345="","",Data!E345)</f>
        <v>1601-C, 0619-E, 0619-F</v>
      </c>
      <c r="F347" s="43" t="str">
        <f aca="false">IF(Data!F345="","",Data!F345)</f>
        <v>BIR Forms 1601-C (Monthly Remittance Return of Income Taxes Withheld on Compensation) and/or 0619-E (Monthly Remittance Form of Creditable Income Taxes Withheld-Expanded) and/or 0619-F (Monthly Remittance Form of Final Income Taxes Withheld) – eFPS Filers under Group E, D, C &amp; B</v>
      </c>
      <c r="G347" s="43" t="str">
        <f aca="false">IF(Data!G345="","",Data!G345)</f>
        <v>Month of July 2026</v>
      </c>
      <c r="H347" s="42" t="str">
        <f aca="false">IF(Data!H345="","",Data!H345)</f>
        <v>Published by BIR</v>
      </c>
      <c r="I347" s="43" t="str">
        <f aca="false">IF(Data!I345="","",Data!I345)</f>
        <v>Taxpayers in areas affected by heavy rainfall due to the Southwest Monsoon are granted an extension of filing and payment deadlines. See RMC No. 89-2026.</v>
      </c>
    </row>
    <row r="348" customFormat="false" ht="32.8" hidden="false" customHeight="false" outlineLevel="0" collapsed="false">
      <c r="A348" s="41" t="n">
        <f aca="false">IF(Data!A346="","",Data!A346)</f>
        <v>46249</v>
      </c>
      <c r="B348" s="42" t="str">
        <f aca="false">IF(Data!B346="","",Data!B346)</f>
        <v>Saturday</v>
      </c>
      <c r="C348" s="42" t="str">
        <f aca="false">IF(Data!C346="","",Data!C346)</f>
        <v>August</v>
      </c>
      <c r="D348" s="42" t="str">
        <f aca="false">IF(Data!D346="","",Data!D346)</f>
        <v>Registration</v>
      </c>
      <c r="E348" s="42" t="str">
        <f aca="false">IF(Data!E346="","",Data!E346)</f>
        <v/>
      </c>
      <c r="F348" s="43" t="str">
        <f aca="false">IF(Data!F346="","",Data!F346)</f>
        <v>Permanently Bound Loose-Leaf Books of Accounts/Invoices and Other Accounting Records</v>
      </c>
      <c r="G348" s="43" t="str">
        <f aca="false">IF(Data!G346="","",Data!G346)</f>
        <v>Fiscal Year ending July 31, 2026</v>
      </c>
      <c r="H348" s="42" t="str">
        <f aca="false">IF(Data!H346="","",Data!H346)</f>
        <v>Published by BIR</v>
      </c>
      <c r="I348" s="43" t="str">
        <f aca="false">IF(Data!I346="","",Data!I346)</f>
        <v>Taxpayers in areas affected by heavy rainfall due to the Southwest Monsoon are granted an extension of filing and payment deadlines. See RMC No. 89-2026.</v>
      </c>
    </row>
    <row r="349" customFormat="false" ht="32.8" hidden="false" customHeight="false" outlineLevel="0" collapsed="false">
      <c r="A349" s="41" t="n">
        <f aca="false">IF(Data!A347="","",Data!A347)</f>
        <v>46250</v>
      </c>
      <c r="B349" s="42" t="str">
        <f aca="false">IF(Data!B347="","",Data!B347)</f>
        <v>Sunday</v>
      </c>
      <c r="C349" s="42" t="str">
        <f aca="false">IF(Data!C347="","",Data!C347)</f>
        <v>August</v>
      </c>
      <c r="D349" s="42" t="str">
        <f aca="false">IF(Data!D347="","",Data!D347)</f>
        <v>Submission</v>
      </c>
      <c r="E349" s="42" t="str">
        <f aca="false">IF(Data!E347="","",Data!E347)</f>
        <v/>
      </c>
      <c r="F349" s="43" t="str">
        <f aca="false">IF(Data!F347="","",Data!F347)</f>
        <v>Consolidated Return of All Transactions based on the Reconciled Data of Stockbrokers</v>
      </c>
      <c r="G349" s="43" t="str">
        <f aca="false">IF(Data!G347="","",Data!G347)</f>
        <v>August 1-15, 2026</v>
      </c>
      <c r="H349" s="42" t="str">
        <f aca="false">IF(Data!H347="","",Data!H347)</f>
        <v>Published by BIR</v>
      </c>
      <c r="I349" s="43" t="str">
        <f aca="false">IF(Data!I347="","",Data!I347)</f>
        <v>Taxpayers in areas affected by heavy rainfall due to the Southwest Monsoon are granted an extension of filing and payment deadlines. See RMC No. 89-2026.</v>
      </c>
    </row>
    <row r="350" customFormat="false" ht="22.35" hidden="false" customHeight="false" outlineLevel="0" collapsed="false">
      <c r="A350" s="41" t="n">
        <f aca="false">IF(Data!A348="","",Data!A348)</f>
        <v>46254</v>
      </c>
      <c r="B350" s="42" t="str">
        <f aca="false">IF(Data!B348="","",Data!B348)</f>
        <v>Thursday</v>
      </c>
      <c r="C350" s="42" t="str">
        <f aca="false">IF(Data!C348="","",Data!C348)</f>
        <v>August</v>
      </c>
      <c r="D350" s="42" t="str">
        <f aca="false">IF(Data!D348="","",Data!D348)</f>
        <v>Filing &amp; payment</v>
      </c>
      <c r="E350" s="42" t="str">
        <f aca="false">IF(Data!E348="","",Data!E348)</f>
        <v>1600 WP</v>
      </c>
      <c r="F350" s="43" t="str">
        <f aca="false">IF(Data!F348="","",Data!F348)</f>
        <v>BIR Form 1600 WP (Remittance Return of Percentage Tax on Winnings and Prizes Withheld by Race Track Operators) – eFPS &amp; Non-eFPS Filers</v>
      </c>
      <c r="G350" s="43" t="str">
        <f aca="false">IF(Data!G348="","",Data!G348)</f>
        <v>Month of July 2026</v>
      </c>
      <c r="H350" s="42" t="str">
        <f aca="false">IF(Data!H348="","",Data!H348)</f>
        <v>Published by BIR</v>
      </c>
      <c r="I350" s="43" t="str">
        <f aca="false">IF(Data!I348="","",Data!I348)</f>
        <v/>
      </c>
    </row>
    <row r="351" customFormat="false" ht="22.35" hidden="false" customHeight="false" outlineLevel="0" collapsed="false">
      <c r="A351" s="41" t="n">
        <f aca="false">IF(Data!A349="","",Data!A349)</f>
        <v>46259</v>
      </c>
      <c r="B351" s="42" t="str">
        <f aca="false">IF(Data!B349="","",Data!B349)</f>
        <v>Tuesday</v>
      </c>
      <c r="C351" s="42" t="str">
        <f aca="false">IF(Data!C349="","",Data!C349)</f>
        <v>August</v>
      </c>
      <c r="D351" s="42" t="str">
        <f aca="false">IF(Data!D349="","",Data!D349)</f>
        <v>Filing &amp; payment</v>
      </c>
      <c r="E351" s="42" t="str">
        <f aca="false">IF(Data!E349="","",Data!E349)</f>
        <v>2550-DS</v>
      </c>
      <c r="F351" s="43" t="str">
        <f aca="false">IF(Data!F349="","",Data!F349)</f>
        <v>BIR Form 2550-DS (Value-Added Tax (VAT) Return for Nonresident Digital Service Provider) - Fiscal Quarter ending July 31, 2026</v>
      </c>
      <c r="G351" s="43" t="str">
        <f aca="false">IF(Data!G349="","",Data!G349)</f>
        <v/>
      </c>
      <c r="H351" s="42" t="str">
        <f aca="false">IF(Data!H349="","",Data!H349)</f>
        <v>Published by BIR</v>
      </c>
      <c r="I351" s="43" t="str">
        <f aca="false">IF(Data!I349="","",Data!I349)</f>
        <v/>
      </c>
    </row>
    <row r="352" customFormat="false" ht="15" hidden="false" customHeight="false" outlineLevel="0" collapsed="false">
      <c r="A352" s="41" t="n">
        <f aca="false">IF(Data!A350="","",Data!A350)</f>
        <v>46259</v>
      </c>
      <c r="B352" s="42" t="str">
        <f aca="false">IF(Data!B350="","",Data!B350)</f>
        <v>Tuesday</v>
      </c>
      <c r="C352" s="42" t="str">
        <f aca="false">IF(Data!C350="","",Data!C350)</f>
        <v>August</v>
      </c>
      <c r="D352" s="42" t="str">
        <f aca="false">IF(Data!D350="","",Data!D350)</f>
        <v>Filing &amp; payment</v>
      </c>
      <c r="E352" s="42" t="str">
        <f aca="false">IF(Data!E350="","",Data!E350)</f>
        <v>2550Q</v>
      </c>
      <c r="F352" s="43" t="str">
        <f aca="false">IF(Data!F350="","",Data!F350)</f>
        <v>BIR Form 2550Q (Quarterly Value-Added Tax Return) - eFPS &amp; Non-eFPS Filers</v>
      </c>
      <c r="G352" s="43" t="str">
        <f aca="false">IF(Data!G350="","",Data!G350)</f>
        <v>Fiscal Quarter ending July 31, 2026</v>
      </c>
      <c r="H352" s="42" t="str">
        <f aca="false">IF(Data!H350="","",Data!H350)</f>
        <v>Published by BIR</v>
      </c>
      <c r="I352" s="43" t="str">
        <f aca="false">IF(Data!I350="","",Data!I350)</f>
        <v/>
      </c>
    </row>
    <row r="353" customFormat="false" ht="15" hidden="false" customHeight="false" outlineLevel="0" collapsed="false">
      <c r="A353" s="41" t="n">
        <f aca="false">IF(Data!A351="","",Data!A351)</f>
        <v>46259</v>
      </c>
      <c r="B353" s="42" t="str">
        <f aca="false">IF(Data!B351="","",Data!B351)</f>
        <v>Tuesday</v>
      </c>
      <c r="C353" s="42" t="str">
        <f aca="false">IF(Data!C351="","",Data!C351)</f>
        <v>August</v>
      </c>
      <c r="D353" s="42" t="str">
        <f aca="false">IF(Data!D351="","",Data!D351)</f>
        <v>Filing &amp; payment</v>
      </c>
      <c r="E353" s="42" t="str">
        <f aca="false">IF(Data!E351="","",Data!E351)</f>
        <v>2551Q</v>
      </c>
      <c r="F353" s="43" t="str">
        <f aca="false">IF(Data!F351="","",Data!F351)</f>
        <v>BIR Form 2551Q (Quarterly Percentage Tax Return)</v>
      </c>
      <c r="G353" s="43" t="str">
        <f aca="false">IF(Data!G351="","",Data!G351)</f>
        <v>Fiscal Quarter ending July 31, 2026</v>
      </c>
      <c r="H353" s="42" t="str">
        <f aca="false">IF(Data!H351="","",Data!H351)</f>
        <v>Published by BIR</v>
      </c>
      <c r="I353" s="43" t="str">
        <f aca="false">IF(Data!I351="","",Data!I351)</f>
        <v/>
      </c>
    </row>
    <row r="354" customFormat="false" ht="22.35" hidden="false" customHeight="false" outlineLevel="0" collapsed="false">
      <c r="A354" s="41" t="n">
        <f aca="false">IF(Data!A352="","",Data!A352)</f>
        <v>46259</v>
      </c>
      <c r="B354" s="42" t="str">
        <f aca="false">IF(Data!B352="","",Data!B352)</f>
        <v>Tuesday</v>
      </c>
      <c r="C354" s="42" t="str">
        <f aca="false">IF(Data!C352="","",Data!C352)</f>
        <v>August</v>
      </c>
      <c r="D354" s="42" t="str">
        <f aca="false">IF(Data!D352="","",Data!D352)</f>
        <v>Submission</v>
      </c>
      <c r="E354" s="42" t="str">
        <f aca="false">IF(Data!E352="","",Data!E352)</f>
        <v/>
      </c>
      <c r="F354" s="43" t="str">
        <f aca="false">IF(Data!F352="","",Data!F352)</f>
        <v>Quarterly Summary List of Sales/Purchases/Importations by a VAT Registered Taxpayers - Non-eFPS Filers</v>
      </c>
      <c r="G354" s="43" t="str">
        <f aca="false">IF(Data!G352="","",Data!G352)</f>
        <v>Fiscal Quarter ending July 31, 2026</v>
      </c>
      <c r="H354" s="42" t="str">
        <f aca="false">IF(Data!H352="","",Data!H352)</f>
        <v>Published by BIR</v>
      </c>
      <c r="I354" s="43" t="str">
        <f aca="false">IF(Data!I352="","",Data!I352)</f>
        <v/>
      </c>
    </row>
    <row r="355" customFormat="false" ht="22.35" hidden="false" customHeight="false" outlineLevel="0" collapsed="false">
      <c r="A355" s="41" t="n">
        <f aca="false">IF(Data!A353="","",Data!A353)</f>
        <v>46259</v>
      </c>
      <c r="B355" s="42" t="str">
        <f aca="false">IF(Data!B353="","",Data!B353)</f>
        <v>Tuesday</v>
      </c>
      <c r="C355" s="42" t="str">
        <f aca="false">IF(Data!C353="","",Data!C353)</f>
        <v>August</v>
      </c>
      <c r="D355" s="42" t="str">
        <f aca="false">IF(Data!D353="","",Data!D353)</f>
        <v>Submission</v>
      </c>
      <c r="E355" s="42" t="str">
        <f aca="false">IF(Data!E353="","",Data!E353)</f>
        <v/>
      </c>
      <c r="F355" s="43" t="str">
        <f aca="false">IF(Data!F353="","",Data!F353)</f>
        <v>Sworn Statement of Manufacturer's or Importer's Volume of Sales of each particular Brand of Alcohol Products, Tobacco Products and Sweetened Beverage Products</v>
      </c>
      <c r="G355" s="43" t="str">
        <f aca="false">IF(Data!G353="","",Data!G353)</f>
        <v>Fiscal Quarter ending July 31, 2026</v>
      </c>
      <c r="H355" s="42" t="str">
        <f aca="false">IF(Data!H353="","",Data!H353)</f>
        <v>Published by BIR</v>
      </c>
      <c r="I355" s="43" t="str">
        <f aca="false">IF(Data!I353="","",Data!I353)</f>
        <v/>
      </c>
    </row>
    <row r="356" customFormat="false" ht="22.35" hidden="false" customHeight="false" outlineLevel="0" collapsed="false">
      <c r="A356" s="41" t="n">
        <f aca="false">IF(Data!A354="","",Data!A354)</f>
        <v>46263</v>
      </c>
      <c r="B356" s="42" t="str">
        <f aca="false">IF(Data!B354="","",Data!B354)</f>
        <v>Saturday</v>
      </c>
      <c r="C356" s="42" t="str">
        <f aca="false">IF(Data!C354="","",Data!C354)</f>
        <v>August</v>
      </c>
      <c r="D356" s="42" t="str">
        <f aca="false">IF(Data!D354="","",Data!D354)</f>
        <v>Filing &amp; payment</v>
      </c>
      <c r="E356" s="42" t="str">
        <f aca="false">IF(Data!E354="","",Data!E354)</f>
        <v>1702Q</v>
      </c>
      <c r="F356" s="43" t="str">
        <f aca="false">IF(Data!F354="","",Data!F354)</f>
        <v>BIR Form 1702Q (Quarterly Income Tax Return For Corporations, Partnerships and Other Non-Individual Taxpayers) and Summary Alphalist of Withholding Taxes (SAWT)</v>
      </c>
      <c r="G356" s="43" t="str">
        <f aca="false">IF(Data!G354="","",Data!G354)</f>
        <v>For the Quarter ending June 30, 2026</v>
      </c>
      <c r="H356" s="42" t="str">
        <f aca="false">IF(Data!H354="","",Data!H354)</f>
        <v>Published by BIR</v>
      </c>
      <c r="I356" s="43" t="str">
        <f aca="false">IF(Data!I354="","",Data!I354)</f>
        <v/>
      </c>
    </row>
    <row r="357" customFormat="false" ht="15" hidden="false" customHeight="false" outlineLevel="0" collapsed="false">
      <c r="A357" s="41" t="n">
        <f aca="false">IF(Data!A355="","",Data!A355)</f>
        <v>46264</v>
      </c>
      <c r="B357" s="42" t="str">
        <f aca="false">IF(Data!B355="","",Data!B355)</f>
        <v>Sunday</v>
      </c>
      <c r="C357" s="42" t="str">
        <f aca="false">IF(Data!C355="","",Data!C355)</f>
        <v>August</v>
      </c>
      <c r="D357" s="42" t="str">
        <f aca="false">IF(Data!D355="","",Data!D355)</f>
        <v>Registration</v>
      </c>
      <c r="E357" s="42" t="str">
        <f aca="false">IF(Data!E355="","",Data!E355)</f>
        <v/>
      </c>
      <c r="F357" s="43" t="str">
        <f aca="false">IF(Data!F355="","",Data!F355)</f>
        <v>Computerized Books of Accounts and Other Accounting Records</v>
      </c>
      <c r="G357" s="43" t="str">
        <f aca="false">IF(Data!G355="","",Data!G355)</f>
        <v>Fiscal Year ending July 31, 2026</v>
      </c>
      <c r="H357" s="42" t="str">
        <f aca="false">IF(Data!H355="","",Data!H355)</f>
        <v>Published by BIR</v>
      </c>
      <c r="I357" s="43" t="str">
        <f aca="false">IF(Data!I355="","",Data!I355)</f>
        <v/>
      </c>
    </row>
    <row r="358" customFormat="false" ht="32.8" hidden="false" customHeight="false" outlineLevel="0" collapsed="false">
      <c r="A358" s="41" t="n">
        <f aca="false">IF(Data!A356="","",Data!A356)</f>
        <v>46264</v>
      </c>
      <c r="B358" s="42" t="str">
        <f aca="false">IF(Data!B356="","",Data!B356)</f>
        <v>Sunday</v>
      </c>
      <c r="C358" s="42" t="str">
        <f aca="false">IF(Data!C356="","",Data!C356)</f>
        <v>August</v>
      </c>
      <c r="D358" s="42" t="str">
        <f aca="false">IF(Data!D356="","",Data!D356)</f>
        <v>Submission</v>
      </c>
      <c r="E358" s="42" t="str">
        <f aca="false">IF(Data!E356="","",Data!E356)</f>
        <v>1702</v>
      </c>
      <c r="F358" s="43" t="str">
        <f aca="false">IF(Data!F356="","",Data!F356)</f>
        <v>Proof of eFiled BIR Form 1702 – RT/EX/MX with Audited Financial Statements (AFS), 1709 (if applicable), and Other Attachments through Electronic Audited Financial Statements (eAFS) or Manually</v>
      </c>
      <c r="G358" s="43" t="str">
        <f aca="false">IF(Data!G356="","",Data!G356)</f>
        <v>Fiscal Year ending April 30, 2026</v>
      </c>
      <c r="H358" s="42" t="str">
        <f aca="false">IF(Data!H356="","",Data!H356)</f>
        <v>Published by BIR</v>
      </c>
      <c r="I358" s="43" t="str">
        <f aca="false">IF(Data!I356="","",Data!I356)</f>
        <v/>
      </c>
    </row>
    <row r="359" customFormat="false" ht="22.35" hidden="false" customHeight="false" outlineLevel="0" collapsed="false">
      <c r="A359" s="41" t="n">
        <f aca="false">IF(Data!A357="","",Data!A357)</f>
        <v>46264</v>
      </c>
      <c r="B359" s="42" t="str">
        <f aca="false">IF(Data!B357="","",Data!B357)</f>
        <v>Sunday</v>
      </c>
      <c r="C359" s="42" t="str">
        <f aca="false">IF(Data!C357="","",Data!C357)</f>
        <v>August</v>
      </c>
      <c r="D359" s="42" t="str">
        <f aca="false">IF(Data!D357="","",Data!D357)</f>
        <v>Submission</v>
      </c>
      <c r="E359" s="42" t="str">
        <f aca="false">IF(Data!E357="","",Data!E357)</f>
        <v/>
      </c>
      <c r="F359" s="43" t="str">
        <f aca="false">IF(Data!F357="","",Data!F357)</f>
        <v>Soft Copies of Inventory List and Schedules stored and saved in DVD-R/USB properly labeled together with Notarized Sworn Declaration</v>
      </c>
      <c r="G359" s="43" t="str">
        <f aca="false">IF(Data!G357="","",Data!G357)</f>
        <v>Fiscal Year ending July 31, 2026</v>
      </c>
      <c r="H359" s="42" t="str">
        <f aca="false">IF(Data!H357="","",Data!H357)</f>
        <v>Published by BIR</v>
      </c>
      <c r="I359" s="43" t="str">
        <f aca="false">IF(Data!I357="","",Data!I357)</f>
        <v/>
      </c>
    </row>
    <row r="360" customFormat="false" ht="22.35" hidden="false" customHeight="false" outlineLevel="0" collapsed="false">
      <c r="A360" s="41" t="n">
        <f aca="false">IF(Data!A358="","",Data!A358)</f>
        <v>46264</v>
      </c>
      <c r="B360" s="42" t="str">
        <f aca="false">IF(Data!B358="","",Data!B358)</f>
        <v>Sunday</v>
      </c>
      <c r="C360" s="42" t="str">
        <f aca="false">IF(Data!C358="","",Data!C358)</f>
        <v>August</v>
      </c>
      <c r="D360" s="42" t="str">
        <f aca="false">IF(Data!D358="","",Data!D358)</f>
        <v>Submission</v>
      </c>
      <c r="E360" s="42" t="str">
        <f aca="false">IF(Data!E358="","",Data!E358)</f>
        <v/>
      </c>
      <c r="F360" s="43" t="str">
        <f aca="false">IF(Data!F358="","",Data!F358)</f>
        <v>Quarterly Summary List of Sales/Purchases/Importations by a VAT Registered Taxpayers - eFPS Filers</v>
      </c>
      <c r="G360" s="43" t="str">
        <f aca="false">IF(Data!G358="","",Data!G358)</f>
        <v>Fiscal Quarter ending July 31, 2026</v>
      </c>
      <c r="H360" s="42" t="str">
        <f aca="false">IF(Data!H358="","",Data!H358)</f>
        <v>Published by BIR</v>
      </c>
      <c r="I360" s="43" t="str">
        <f aca="false">IF(Data!I358="","",Data!I358)</f>
        <v/>
      </c>
    </row>
    <row r="361" customFormat="false" ht="15" hidden="false" customHeight="false" outlineLevel="0" collapsed="false">
      <c r="A361" s="41" t="n">
        <f aca="false">IF(Data!A359="","",Data!A359)</f>
        <v>46266</v>
      </c>
      <c r="B361" s="42" t="str">
        <f aca="false">IF(Data!B359="","",Data!B359)</f>
        <v>Tuesday</v>
      </c>
      <c r="C361" s="42" t="str">
        <f aca="false">IF(Data!C359="","",Data!C359)</f>
        <v>September</v>
      </c>
      <c r="D361" s="42" t="str">
        <f aca="false">IF(Data!D359="","",Data!D359)</f>
        <v>Submission</v>
      </c>
      <c r="E361" s="42" t="str">
        <f aca="false">IF(Data!E359="","",Data!E359)</f>
        <v/>
      </c>
      <c r="F361" s="43" t="str">
        <f aca="false">IF(Data!F359="","",Data!F359)</f>
        <v>Consolidated Return of All Transactions based on Reconciled Data of Stockbrokers</v>
      </c>
      <c r="G361" s="43" t="str">
        <f aca="false">IF(Data!G359="","",Data!G359)</f>
        <v>August 16-31, 2026</v>
      </c>
      <c r="H361" s="42" t="str">
        <f aca="false">IF(Data!H359="","",Data!H359)</f>
        <v>Published by BIR</v>
      </c>
      <c r="I361" s="43" t="str">
        <f aca="false">IF(Data!I359="","",Data!I359)</f>
        <v/>
      </c>
    </row>
    <row r="362" customFormat="false" ht="22.35" hidden="false" customHeight="false" outlineLevel="0" collapsed="false">
      <c r="A362" s="41" t="n">
        <f aca="false">IF(Data!A360="","",Data!A360)</f>
        <v>46266</v>
      </c>
      <c r="B362" s="42" t="str">
        <f aca="false">IF(Data!B360="","",Data!B360)</f>
        <v>Tuesday</v>
      </c>
      <c r="C362" s="42" t="str">
        <f aca="false">IF(Data!C360="","",Data!C360)</f>
        <v>September</v>
      </c>
      <c r="D362" s="42" t="str">
        <f aca="false">IF(Data!D360="","",Data!D360)</f>
        <v>Submission</v>
      </c>
      <c r="E362" s="42" t="str">
        <f aca="false">IF(Data!E360="","",Data!E360)</f>
        <v/>
      </c>
      <c r="F362" s="43" t="str">
        <f aca="false">IF(Data!F360="","",Data!F360)</f>
        <v>Engagement Letters and Renewals or Subsequent Agreements for Financial Audit by Independent CPAs</v>
      </c>
      <c r="G362" s="43" t="str">
        <f aca="false">IF(Data!G360="","",Data!G360)</f>
        <v>Fiscal Year beginning November 1, 2026</v>
      </c>
      <c r="H362" s="42" t="str">
        <f aca="false">IF(Data!H360="","",Data!H360)</f>
        <v>Published by BIR</v>
      </c>
      <c r="I362" s="43" t="str">
        <f aca="false">IF(Data!I360="","",Data!I360)</f>
        <v/>
      </c>
    </row>
    <row r="363" customFormat="false" ht="32.8" hidden="false" customHeight="false" outlineLevel="0" collapsed="false">
      <c r="A363" s="41" t="n">
        <f aca="false">IF(Data!A361="","",Data!A361)</f>
        <v>46270</v>
      </c>
      <c r="B363" s="42" t="str">
        <f aca="false">IF(Data!B361="","",Data!B361)</f>
        <v>Saturday</v>
      </c>
      <c r="C363" s="42" t="str">
        <f aca="false">IF(Data!C361="","",Data!C361)</f>
        <v>September</v>
      </c>
      <c r="D363" s="42" t="str">
        <f aca="false">IF(Data!D361="","",Data!D361)</f>
        <v>Filing &amp; payment</v>
      </c>
      <c r="E363" s="42" t="str">
        <f aca="false">IF(Data!E361="","",Data!E361)</f>
        <v>2000</v>
      </c>
      <c r="F363" s="43" t="str">
        <f aca="false">IF(Data!F361="","",Data!F361)</f>
        <v>BIR Form 2000 (Monthly Documentary Stamp Tax Declaration/Return)</v>
      </c>
      <c r="G363" s="43" t="str">
        <f aca="false">IF(Data!G361="","",Data!G361)</f>
        <v>Month of August 2026</v>
      </c>
      <c r="H363" s="42" t="str">
        <f aca="false">IF(Data!H361="","",Data!H361)</f>
        <v>Published by BIR</v>
      </c>
      <c r="I363" s="43" t="str">
        <f aca="false">IF(Data!I361="","",Data!I361)</f>
        <v>Deadline notation: statutory due date falls on a Saturday — filing/payment moves to the next working day, Monday, 07 September 2026.</v>
      </c>
    </row>
    <row r="364" customFormat="false" ht="32.8" hidden="false" customHeight="false" outlineLevel="0" collapsed="false">
      <c r="A364" s="41" t="n">
        <f aca="false">IF(Data!A362="","",Data!A362)</f>
        <v>46270</v>
      </c>
      <c r="B364" s="42" t="str">
        <f aca="false">IF(Data!B362="","",Data!B362)</f>
        <v>Saturday</v>
      </c>
      <c r="C364" s="42" t="str">
        <f aca="false">IF(Data!C362="","",Data!C362)</f>
        <v>September</v>
      </c>
      <c r="D364" s="42" t="str">
        <f aca="false">IF(Data!D362="","",Data!D362)</f>
        <v>Filing &amp; payment</v>
      </c>
      <c r="E364" s="42" t="str">
        <f aca="false">IF(Data!E362="","",Data!E362)</f>
        <v>2000-OT</v>
      </c>
      <c r="F364" s="43" t="str">
        <f aca="false">IF(Data!F362="","",Data!F362)</f>
        <v>BIR Form 2000-OT (Documentary Stamp Tax Declaration/Return One-Time Transactions)</v>
      </c>
      <c r="G364" s="43" t="str">
        <f aca="false">IF(Data!G362="","",Data!G362)</f>
        <v>Month of August 2026</v>
      </c>
      <c r="H364" s="42" t="str">
        <f aca="false">IF(Data!H362="","",Data!H362)</f>
        <v>Published by BIR</v>
      </c>
      <c r="I364" s="43" t="str">
        <f aca="false">IF(Data!I362="","",Data!I362)</f>
        <v>Deadline notation: statutory due date falls on a Saturday — filing/payment moves to the next working day, Monday, 07 September 2026.</v>
      </c>
    </row>
    <row r="365" customFormat="false" ht="32.8" hidden="false" customHeight="false" outlineLevel="0" collapsed="false">
      <c r="A365" s="41" t="n">
        <f aca="false">IF(Data!A363="","",Data!A363)</f>
        <v>46270</v>
      </c>
      <c r="B365" s="42" t="str">
        <f aca="false">IF(Data!B363="","",Data!B363)</f>
        <v>Saturday</v>
      </c>
      <c r="C365" s="42" t="str">
        <f aca="false">IF(Data!C363="","",Data!C363)</f>
        <v>September</v>
      </c>
      <c r="D365" s="42" t="str">
        <f aca="false">IF(Data!D363="","",Data!D363)</f>
        <v>Submission</v>
      </c>
      <c r="E365" s="42" t="str">
        <f aca="false">IF(Data!E363="","",Data!E363)</f>
        <v/>
      </c>
      <c r="F365" s="43" t="str">
        <f aca="false">IF(Data!F363="","",Data!F363)</f>
        <v>Summary Report of Certification issued by the President of the National Home Mortgage Finance Corporation (NHMFC)</v>
      </c>
      <c r="G365" s="43" t="str">
        <f aca="false">IF(Data!G363="","",Data!G363)</f>
        <v>Month of August 2026</v>
      </c>
      <c r="H365" s="42" t="str">
        <f aca="false">IF(Data!H363="","",Data!H363)</f>
        <v>Published by BIR</v>
      </c>
      <c r="I365" s="43" t="str">
        <f aca="false">IF(Data!I363="","",Data!I363)</f>
        <v>Deadline notation: statutory due date falls on a Saturday — filing/payment moves to the next working day, Monday, 07 September 2026.</v>
      </c>
    </row>
    <row r="366" customFormat="false" ht="43.25" hidden="false" customHeight="false" outlineLevel="0" collapsed="false">
      <c r="A366" s="41" t="n">
        <f aca="false">IF(Data!A364="","",Data!A364)</f>
        <v>46273</v>
      </c>
      <c r="B366" s="42" t="str">
        <f aca="false">IF(Data!B364="","",Data!B364)</f>
        <v>Tuesday</v>
      </c>
      <c r="C366" s="42" t="str">
        <f aca="false">IF(Data!C364="","",Data!C364)</f>
        <v>September</v>
      </c>
      <c r="D366" s="42" t="str">
        <f aca="false">IF(Data!D364="","",Data!D364)</f>
        <v>Submission</v>
      </c>
      <c r="E366" s="42" t="str">
        <f aca="false">IF(Data!E364="","",Data!E364)</f>
        <v/>
      </c>
      <c r="F366" s="43" t="str">
        <f aca="false">IF(Data!F364="","",Data!F364)</f>
        <v>All Transcript Sheets Official Register Books (ORBs) used by Dealers/Manufacturers/Toll Manufacturers/Assemblers/Importers of Alcohol Products, Tobacco Products, Petroleum Products, Non-Essential Goods, Sweetened Beverage Products, Mineral Products &amp; Automobiles</v>
      </c>
      <c r="G366" s="43" t="str">
        <f aca="false">IF(Data!G364="","",Data!G364)</f>
        <v>Month of August 2026</v>
      </c>
      <c r="H366" s="42" t="str">
        <f aca="false">IF(Data!H364="","",Data!H364)</f>
        <v>Published by BIR</v>
      </c>
      <c r="I366" s="43" t="str">
        <f aca="false">IF(Data!I364="","",Data!I364)</f>
        <v/>
      </c>
    </row>
    <row r="367" customFormat="false" ht="22.35" hidden="false" customHeight="false" outlineLevel="0" collapsed="false">
      <c r="A367" s="41" t="n">
        <f aca="false">IF(Data!A365="","",Data!A365)</f>
        <v>46273</v>
      </c>
      <c r="B367" s="42" t="str">
        <f aca="false">IF(Data!B365="","",Data!B365)</f>
        <v>Tuesday</v>
      </c>
      <c r="C367" s="42" t="str">
        <f aca="false">IF(Data!C365="","",Data!C365)</f>
        <v>September</v>
      </c>
      <c r="D367" s="42" t="str">
        <f aca="false">IF(Data!D365="","",Data!D365)</f>
        <v>Submission</v>
      </c>
      <c r="E367" s="42" t="str">
        <f aca="false">IF(Data!E365="","",Data!E365)</f>
        <v/>
      </c>
      <c r="F367" s="43" t="str">
        <f aca="false">IF(Data!F365="","",Data!F365)</f>
        <v>Monthly e-Sales Report for All Taxpayers using CRM/POS and/or Other Similar Business Machines whose last digit of 9-digit TIN is Even Number</v>
      </c>
      <c r="G367" s="43" t="str">
        <f aca="false">IF(Data!G365="","",Data!G365)</f>
        <v>Month of August 2026</v>
      </c>
      <c r="H367" s="42" t="str">
        <f aca="false">IF(Data!H365="","",Data!H365)</f>
        <v>Published by BIR</v>
      </c>
      <c r="I367" s="43" t="str">
        <f aca="false">IF(Data!I365="","",Data!I365)</f>
        <v/>
      </c>
    </row>
    <row r="368" customFormat="false" ht="32.8" hidden="false" customHeight="false" outlineLevel="0" collapsed="false">
      <c r="A368" s="41" t="n">
        <f aca="false">IF(Data!A366="","",Data!A366)</f>
        <v>46275</v>
      </c>
      <c r="B368" s="42" t="str">
        <f aca="false">IF(Data!B366="","",Data!B366)</f>
        <v>Thursday</v>
      </c>
      <c r="C368" s="42" t="str">
        <f aca="false">IF(Data!C366="","",Data!C366)</f>
        <v>September</v>
      </c>
      <c r="D368" s="42" t="str">
        <f aca="false">IF(Data!D366="","",Data!D366)</f>
        <v>Filing &amp; payment</v>
      </c>
      <c r="E368" s="42" t="str">
        <f aca="false">IF(Data!E366="","",Data!E366)</f>
        <v>1601-C, 0619-E, 0619-F</v>
      </c>
      <c r="F368" s="43" t="str">
        <f aca="false">IF(Data!F366="","",Data!F366)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368" s="43" t="str">
        <f aca="false">IF(Data!G366="","",Data!G366)</f>
        <v>Month of August 2026</v>
      </c>
      <c r="H368" s="42" t="str">
        <f aca="false">IF(Data!H366="","",Data!H366)</f>
        <v>Published by BIR</v>
      </c>
      <c r="I368" s="43" t="str">
        <f aca="false">IF(Data!I366="","",Data!I366)</f>
        <v/>
      </c>
    </row>
    <row r="369" customFormat="false" ht="22.35" hidden="false" customHeight="false" outlineLevel="0" collapsed="false">
      <c r="A369" s="41" t="n">
        <f aca="false">IF(Data!A367="","",Data!A367)</f>
        <v>46275</v>
      </c>
      <c r="B369" s="42" t="str">
        <f aca="false">IF(Data!B367="","",Data!B367)</f>
        <v>Thursday</v>
      </c>
      <c r="C369" s="42" t="str">
        <f aca="false">IF(Data!C367="","",Data!C367)</f>
        <v>September</v>
      </c>
      <c r="D369" s="42" t="str">
        <f aca="false">IF(Data!D367="","",Data!D367)</f>
        <v>Filing &amp; payment</v>
      </c>
      <c r="E369" s="42" t="str">
        <f aca="false">IF(Data!E367="","",Data!E367)</f>
        <v>2200-M</v>
      </c>
      <c r="F369" s="43" t="str">
        <f aca="false">IF(Data!F367="","",Data!F367)</f>
        <v>BIR Form 2200-M Excise Tax Return for the Amount of Excise Taxes Collected from Payment Made to Sellers of Metallic Minerals</v>
      </c>
      <c r="G369" s="43" t="str">
        <f aca="false">IF(Data!G367="","",Data!G367)</f>
        <v>Month of August 2026</v>
      </c>
      <c r="H369" s="42" t="str">
        <f aca="false">IF(Data!H367="","",Data!H367)</f>
        <v>Published by BIR</v>
      </c>
      <c r="I369" s="43" t="str">
        <f aca="false">IF(Data!I367="","",Data!I367)</f>
        <v/>
      </c>
    </row>
    <row r="370" customFormat="false" ht="32.8" hidden="false" customHeight="false" outlineLevel="0" collapsed="false">
      <c r="A370" s="41" t="n">
        <f aca="false">IF(Data!A368="","",Data!A368)</f>
        <v>46275</v>
      </c>
      <c r="B370" s="42" t="str">
        <f aca="false">IF(Data!B368="","",Data!B368)</f>
        <v>Thursday</v>
      </c>
      <c r="C370" s="42" t="str">
        <f aca="false">IF(Data!C368="","",Data!C368)</f>
        <v>September</v>
      </c>
      <c r="D370" s="42" t="str">
        <f aca="false">IF(Data!D368="","",Data!D368)</f>
        <v>Filing &amp; payment</v>
      </c>
      <c r="E370" s="42" t="str">
        <f aca="false">IF(Data!E368="","",Data!E368)</f>
        <v>1600-VT, 1600-PT, 1601-C</v>
      </c>
      <c r="F370" s="43" t="str">
        <f aca="false">IF(Data!F368="","",Data!F368)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370" s="43" t="str">
        <f aca="false">IF(Data!G368="","",Data!G368)</f>
        <v>Month of August 2026</v>
      </c>
      <c r="H370" s="42" t="str">
        <f aca="false">IF(Data!H368="","",Data!H368)</f>
        <v>Published by BIR</v>
      </c>
      <c r="I370" s="43" t="str">
        <f aca="false">IF(Data!I368="","",Data!I368)</f>
        <v/>
      </c>
    </row>
    <row r="371" customFormat="false" ht="22.35" hidden="false" customHeight="false" outlineLevel="0" collapsed="false">
      <c r="A371" s="41" t="n">
        <f aca="false">IF(Data!A369="","",Data!A369)</f>
        <v>46275</v>
      </c>
      <c r="B371" s="42" t="str">
        <f aca="false">IF(Data!B369="","",Data!B369)</f>
        <v>Thursday</v>
      </c>
      <c r="C371" s="42" t="str">
        <f aca="false">IF(Data!C369="","",Data!C369)</f>
        <v>September</v>
      </c>
      <c r="D371" s="42" t="str">
        <f aca="false">IF(Data!D369="","",Data!D369)</f>
        <v>Filing &amp; payment</v>
      </c>
      <c r="E371" s="42" t="str">
        <f aca="false">IF(Data!E369="","",Data!E369)</f>
        <v>0620</v>
      </c>
      <c r="F371" s="43" t="str">
        <f aca="false">IF(Data!F369="","",Data!F369)</f>
        <v>BIR Form 0620 (Monthly Remittance Form of Tax Withheld on the Amount Withdrawn from the Decedent's Deposit Account) – eFPS &amp; Non-eFPS Filers</v>
      </c>
      <c r="G371" s="43" t="str">
        <f aca="false">IF(Data!G369="","",Data!G369)</f>
        <v>Month of August 2026</v>
      </c>
      <c r="H371" s="42" t="str">
        <f aca="false">IF(Data!H369="","",Data!H369)</f>
        <v>Published by BIR</v>
      </c>
      <c r="I371" s="43" t="str">
        <f aca="false">IF(Data!I369="","",Data!I369)</f>
        <v/>
      </c>
    </row>
    <row r="372" customFormat="false" ht="32.8" hidden="false" customHeight="false" outlineLevel="0" collapsed="false">
      <c r="A372" s="41" t="n">
        <f aca="false">IF(Data!A370="","",Data!A370)</f>
        <v>46275</v>
      </c>
      <c r="B372" s="42" t="str">
        <f aca="false">IF(Data!B370="","",Data!B370)</f>
        <v>Thursday</v>
      </c>
      <c r="C372" s="42" t="str">
        <f aca="false">IF(Data!C370="","",Data!C370)</f>
        <v>September</v>
      </c>
      <c r="D372" s="42" t="str">
        <f aca="false">IF(Data!D370="","",Data!D370)</f>
        <v>Filing &amp; payment</v>
      </c>
      <c r="E372" s="42" t="str">
        <f aca="false">IF(Data!E370="","",Data!E370)</f>
        <v>1600-VT, 1600-PT</v>
      </c>
      <c r="F372" s="43" t="str">
        <f aca="false">IF(Data!F370="","",Data!F370)</f>
        <v>BIR Form 1600-VT (Monthly Remittance Return of Value-Added Tax) and/or 1600-PT (Other Percentage Taxes Withheld) and Monthly Alphalist of Payees (MAP) – eFPS &amp; Non-eFPS Filers</v>
      </c>
      <c r="G372" s="43" t="str">
        <f aca="false">IF(Data!G370="","",Data!G370)</f>
        <v>Month of August 2026</v>
      </c>
      <c r="H372" s="42" t="str">
        <f aca="false">IF(Data!H370="","",Data!H370)</f>
        <v>Published by BIR</v>
      </c>
      <c r="I372" s="43" t="str">
        <f aca="false">IF(Data!I370="","",Data!I370)</f>
        <v/>
      </c>
    </row>
    <row r="373" customFormat="false" ht="22.35" hidden="false" customHeight="false" outlineLevel="0" collapsed="false">
      <c r="A373" s="41" t="n">
        <f aca="false">IF(Data!A371="","",Data!A371)</f>
        <v>46275</v>
      </c>
      <c r="B373" s="42" t="str">
        <f aca="false">IF(Data!B371="","",Data!B371)</f>
        <v>Thursday</v>
      </c>
      <c r="C373" s="42" t="str">
        <f aca="false">IF(Data!C371="","",Data!C371)</f>
        <v>September</v>
      </c>
      <c r="D373" s="42" t="str">
        <f aca="false">IF(Data!D371="","",Data!D371)</f>
        <v>Filing &amp; payment</v>
      </c>
      <c r="E373" s="42" t="str">
        <f aca="false">IF(Data!E371="","",Data!E371)</f>
        <v>1606</v>
      </c>
      <c r="F373" s="43" t="str">
        <f aca="false">IF(Data!F371="","",Data!F371)</f>
        <v>BIR Form 1606 – (Withholding Tax Remittance Return for Onerous Transfer of Real Property Other Than Capital Asset Including Taxable and Exempt)</v>
      </c>
      <c r="G373" s="43" t="str">
        <f aca="false">IF(Data!G371="","",Data!G371)</f>
        <v>Month of August 2026</v>
      </c>
      <c r="H373" s="42" t="str">
        <f aca="false">IF(Data!H371="","",Data!H371)</f>
        <v>Published by BIR</v>
      </c>
      <c r="I373" s="43" t="str">
        <f aca="false">IF(Data!I371="","",Data!I371)</f>
        <v/>
      </c>
    </row>
    <row r="374" customFormat="false" ht="22.35" hidden="false" customHeight="false" outlineLevel="0" collapsed="false">
      <c r="A374" s="41" t="n">
        <f aca="false">IF(Data!A372="","",Data!A372)</f>
        <v>46275</v>
      </c>
      <c r="B374" s="42" t="str">
        <f aca="false">IF(Data!B372="","",Data!B372)</f>
        <v>Thursday</v>
      </c>
      <c r="C374" s="42" t="str">
        <f aca="false">IF(Data!C372="","",Data!C372)</f>
        <v>September</v>
      </c>
      <c r="D374" s="42" t="str">
        <f aca="false">IF(Data!D372="","",Data!D372)</f>
        <v>Filing &amp; payment</v>
      </c>
      <c r="E374" s="42" t="str">
        <f aca="false">IF(Data!E372="","",Data!E372)</f>
        <v>2200-C</v>
      </c>
      <c r="F374" s="43" t="str">
        <f aca="false">IF(Data!F372="","",Data!F372)</f>
        <v>BIR Form 2200-C (Excise Tax Return for Cosmetic Procedures) with Monthly Summary of Cosmetic Procedures Performed</v>
      </c>
      <c r="G374" s="43" t="str">
        <f aca="false">IF(Data!G372="","",Data!G372)</f>
        <v>Month of August 2026</v>
      </c>
      <c r="H374" s="42" t="str">
        <f aca="false">IF(Data!H372="","",Data!H372)</f>
        <v>Published by BIR</v>
      </c>
      <c r="I374" s="43" t="str">
        <f aca="false">IF(Data!I372="","",Data!I372)</f>
        <v/>
      </c>
    </row>
    <row r="375" customFormat="false" ht="22.35" hidden="false" customHeight="false" outlineLevel="0" collapsed="false">
      <c r="A375" s="41" t="n">
        <f aca="false">IF(Data!A373="","",Data!A373)</f>
        <v>46275</v>
      </c>
      <c r="B375" s="42" t="str">
        <f aca="false">IF(Data!B373="","",Data!B373)</f>
        <v>Thursday</v>
      </c>
      <c r="C375" s="42" t="str">
        <f aca="false">IF(Data!C373="","",Data!C373)</f>
        <v>September</v>
      </c>
      <c r="D375" s="42" t="str">
        <f aca="false">IF(Data!D373="","",Data!D373)</f>
        <v>Submission</v>
      </c>
      <c r="E375" s="42" t="str">
        <f aca="false">IF(Data!E373="","",Data!E373)</f>
        <v/>
      </c>
      <c r="F375" s="43" t="str">
        <f aca="false">IF(Data!F373="","",Data!F373)</f>
        <v>Information Return on Releases of Refined Sugar by the Proprietor or Operator of a Sugar Refinery or Mill</v>
      </c>
      <c r="G375" s="43" t="str">
        <f aca="false">IF(Data!G373="","",Data!G373)</f>
        <v>Month of August 2026</v>
      </c>
      <c r="H375" s="42" t="str">
        <f aca="false">IF(Data!H373="","",Data!H373)</f>
        <v>Published by BIR</v>
      </c>
      <c r="I375" s="43" t="str">
        <f aca="false">IF(Data!I373="","",Data!I373)</f>
        <v/>
      </c>
    </row>
    <row r="376" customFormat="false" ht="22.35" hidden="false" customHeight="false" outlineLevel="0" collapsed="false">
      <c r="A376" s="41" t="n">
        <f aca="false">IF(Data!A374="","",Data!A374)</f>
        <v>46275</v>
      </c>
      <c r="B376" s="42" t="str">
        <f aca="false">IF(Data!B374="","",Data!B374)</f>
        <v>Thursday</v>
      </c>
      <c r="C376" s="42" t="str">
        <f aca="false">IF(Data!C374="","",Data!C374)</f>
        <v>September</v>
      </c>
      <c r="D376" s="42" t="str">
        <f aca="false">IF(Data!D374="","",Data!D374)</f>
        <v>Submission</v>
      </c>
      <c r="E376" s="42" t="str">
        <f aca="false">IF(Data!E374="","",Data!E374)</f>
        <v/>
      </c>
      <c r="F376" s="43" t="str">
        <f aca="false">IF(Data!F374="","",Data!F374)</f>
        <v>List of Buyers of Sugar Together with a Copy of Certificate of Advance Payment of VAT made by each buyer appearing in the List by a Sugar Cooperative</v>
      </c>
      <c r="G376" s="43" t="str">
        <f aca="false">IF(Data!G374="","",Data!G374)</f>
        <v>Month of August 2026</v>
      </c>
      <c r="H376" s="42" t="str">
        <f aca="false">IF(Data!H374="","",Data!H374)</f>
        <v>Published by BIR</v>
      </c>
      <c r="I376" s="43" t="str">
        <f aca="false">IF(Data!I374="","",Data!I374)</f>
        <v/>
      </c>
    </row>
    <row r="377" customFormat="false" ht="15" hidden="false" customHeight="false" outlineLevel="0" collapsed="false">
      <c r="A377" s="41" t="n">
        <f aca="false">IF(Data!A375="","",Data!A375)</f>
        <v>46275</v>
      </c>
      <c r="B377" s="42" t="str">
        <f aca="false">IF(Data!B375="","",Data!B375)</f>
        <v>Thursday</v>
      </c>
      <c r="C377" s="42" t="str">
        <f aca="false">IF(Data!C375="","",Data!C375)</f>
        <v>September</v>
      </c>
      <c r="D377" s="42" t="str">
        <f aca="false">IF(Data!D375="","",Data!D375)</f>
        <v>Submission</v>
      </c>
      <c r="E377" s="42" t="str">
        <f aca="false">IF(Data!E375="","",Data!E375)</f>
        <v/>
      </c>
      <c r="F377" s="43" t="str">
        <f aca="false">IF(Data!F375="","",Data!F375)</f>
        <v>Monthly Report of DST Collected and Remitted by the Government Agency</v>
      </c>
      <c r="G377" s="43" t="str">
        <f aca="false">IF(Data!G375="","",Data!G375)</f>
        <v>Month of August 2026</v>
      </c>
      <c r="H377" s="42" t="str">
        <f aca="false">IF(Data!H375="","",Data!H375)</f>
        <v>Published by BIR</v>
      </c>
      <c r="I377" s="43" t="str">
        <f aca="false">IF(Data!I375="","",Data!I375)</f>
        <v/>
      </c>
    </row>
    <row r="378" customFormat="false" ht="22.35" hidden="false" customHeight="false" outlineLevel="0" collapsed="false">
      <c r="A378" s="41" t="n">
        <f aca="false">IF(Data!A376="","",Data!A376)</f>
        <v>46275</v>
      </c>
      <c r="B378" s="42" t="str">
        <f aca="false">IF(Data!B376="","",Data!B376)</f>
        <v>Thursday</v>
      </c>
      <c r="C378" s="42" t="str">
        <f aca="false">IF(Data!C376="","",Data!C376)</f>
        <v>September</v>
      </c>
      <c r="D378" s="42" t="str">
        <f aca="false">IF(Data!D376="","",Data!D376)</f>
        <v>Submission</v>
      </c>
      <c r="E378" s="42" t="str">
        <f aca="false">IF(Data!E376="","",Data!E376)</f>
        <v/>
      </c>
      <c r="F378" s="43" t="str">
        <f aca="false">IF(Data!F376="","",Data!F376)</f>
        <v>Monthly e-Sales Report for All Taxpayers using CRM/POS and/or Other Similar Business Machines whose last digit of 9-digit TIN is Odd Number</v>
      </c>
      <c r="G378" s="43" t="str">
        <f aca="false">IF(Data!G376="","",Data!G376)</f>
        <v>Month of August 2026</v>
      </c>
      <c r="H378" s="42" t="str">
        <f aca="false">IF(Data!H376="","",Data!H376)</f>
        <v>Published by BIR</v>
      </c>
      <c r="I378" s="43" t="str">
        <f aca="false">IF(Data!I376="","",Data!I376)</f>
        <v/>
      </c>
    </row>
    <row r="379" customFormat="false" ht="15" hidden="false" customHeight="false" outlineLevel="0" collapsed="false">
      <c r="A379" s="41" t="n">
        <f aca="false">IF(Data!A377="","",Data!A377)</f>
        <v>46276</v>
      </c>
      <c r="B379" s="42" t="str">
        <f aca="false">IF(Data!B377="","",Data!B377)</f>
        <v>Friday</v>
      </c>
      <c r="C379" s="42" t="str">
        <f aca="false">IF(Data!C377="","",Data!C377)</f>
        <v>September</v>
      </c>
      <c r="D379" s="42" t="str">
        <f aca="false">IF(Data!D377="","",Data!D377)</f>
        <v>Filing</v>
      </c>
      <c r="E379" s="42" t="str">
        <f aca="false">IF(Data!E377="","",Data!E377)</f>
        <v>1601-C, 0619-E, 0619-F</v>
      </c>
      <c r="F379" s="43" t="str">
        <f aca="false">IF(Data!F377="","",Data!F377)</f>
        <v>BIR Forms 1601-C and/or 0619-E and/or 0619-F – eFPS Filers under Group E</v>
      </c>
      <c r="G379" s="43" t="str">
        <f aca="false">IF(Data!G377="","",Data!G377)</f>
        <v>Month of August 2026</v>
      </c>
      <c r="H379" s="42" t="str">
        <f aca="false">IF(Data!H377="","",Data!H377)</f>
        <v>Published by BIR</v>
      </c>
      <c r="I379" s="43" t="str">
        <f aca="false">IF(Data!I377="","",Data!I377)</f>
        <v/>
      </c>
    </row>
    <row r="380" customFormat="false" ht="32.8" hidden="false" customHeight="false" outlineLevel="0" collapsed="false">
      <c r="A380" s="41" t="n">
        <f aca="false">IF(Data!A378="","",Data!A378)</f>
        <v>46277</v>
      </c>
      <c r="B380" s="42" t="str">
        <f aca="false">IF(Data!B378="","",Data!B378)</f>
        <v>Saturday</v>
      </c>
      <c r="C380" s="42" t="str">
        <f aca="false">IF(Data!C378="","",Data!C378)</f>
        <v>September</v>
      </c>
      <c r="D380" s="42" t="str">
        <f aca="false">IF(Data!D378="","",Data!D378)</f>
        <v>Filing</v>
      </c>
      <c r="E380" s="42" t="str">
        <f aca="false">IF(Data!E378="","",Data!E378)</f>
        <v>1601-C, 0619-E, 0619-F</v>
      </c>
      <c r="F380" s="43" t="str">
        <f aca="false">IF(Data!F378="","",Data!F378)</f>
        <v>BIR Forms 1601-C and/or 0619-E and/or 0619-F – eFPS Filers under Group D</v>
      </c>
      <c r="G380" s="43" t="str">
        <f aca="false">IF(Data!G378="","",Data!G378)</f>
        <v>Month of August 2026</v>
      </c>
      <c r="H380" s="42" t="str">
        <f aca="false">IF(Data!H378="","",Data!H378)</f>
        <v>Published by BIR</v>
      </c>
      <c r="I380" s="43" t="str">
        <f aca="false">IF(Data!I378="","",Data!I378)</f>
        <v>Deadline notation: statutory due date falls on a Saturday — filing/payment moves to the next working day, Monday, 14 September 2026.</v>
      </c>
    </row>
    <row r="381" customFormat="false" ht="32.8" hidden="false" customHeight="false" outlineLevel="0" collapsed="false">
      <c r="A381" s="41" t="n">
        <f aca="false">IF(Data!A379="","",Data!A379)</f>
        <v>46278</v>
      </c>
      <c r="B381" s="42" t="str">
        <f aca="false">IF(Data!B379="","",Data!B379)</f>
        <v>Sunday</v>
      </c>
      <c r="C381" s="42" t="str">
        <f aca="false">IF(Data!C379="","",Data!C379)</f>
        <v>September</v>
      </c>
      <c r="D381" s="42" t="str">
        <f aca="false">IF(Data!D379="","",Data!D379)</f>
        <v>Filing</v>
      </c>
      <c r="E381" s="42" t="str">
        <f aca="false">IF(Data!E379="","",Data!E379)</f>
        <v>1601-C, 0619-E, 0619-F</v>
      </c>
      <c r="F381" s="43" t="str">
        <f aca="false">IF(Data!F379="","",Data!F379)</f>
        <v>BIR Forms 1601-C and/or 0619-E and/or 0619-F – eFPS Filers under Group C</v>
      </c>
      <c r="G381" s="43" t="str">
        <f aca="false">IF(Data!G379="","",Data!G379)</f>
        <v>Month of August 2026</v>
      </c>
      <c r="H381" s="42" t="str">
        <f aca="false">IF(Data!H379="","",Data!H379)</f>
        <v>Published by BIR</v>
      </c>
      <c r="I381" s="43" t="str">
        <f aca="false">IF(Data!I379="","",Data!I379)</f>
        <v>Deadline notation: statutory due date falls on a Sunday — filing/payment moves to the next working day, Monday, 14 September 2026.</v>
      </c>
    </row>
    <row r="382" customFormat="false" ht="15" hidden="false" customHeight="false" outlineLevel="0" collapsed="false">
      <c r="A382" s="41" t="n">
        <f aca="false">IF(Data!A380="","",Data!A380)</f>
        <v>46279</v>
      </c>
      <c r="B382" s="42" t="str">
        <f aca="false">IF(Data!B380="","",Data!B380)</f>
        <v>Monday</v>
      </c>
      <c r="C382" s="42" t="str">
        <f aca="false">IF(Data!C380="","",Data!C380)</f>
        <v>September</v>
      </c>
      <c r="D382" s="42" t="str">
        <f aca="false">IF(Data!D380="","",Data!D380)</f>
        <v>Filing</v>
      </c>
      <c r="E382" s="42" t="str">
        <f aca="false">IF(Data!E380="","",Data!E380)</f>
        <v>1601-C, 0619-E, 0619-F</v>
      </c>
      <c r="F382" s="43" t="str">
        <f aca="false">IF(Data!F380="","",Data!F380)</f>
        <v>BIR Forms 1601-C and/or 0619-E and/or 0619-F – eFPS Filers under Group B</v>
      </c>
      <c r="G382" s="43" t="str">
        <f aca="false">IF(Data!G380="","",Data!G380)</f>
        <v>Month of August 2026</v>
      </c>
      <c r="H382" s="42" t="str">
        <f aca="false">IF(Data!H380="","",Data!H380)</f>
        <v>Published by BIR</v>
      </c>
      <c r="I382" s="43" t="str">
        <f aca="false">IF(Data!I380="","",Data!I380)</f>
        <v/>
      </c>
    </row>
    <row r="383" customFormat="false" ht="22.35" hidden="false" customHeight="false" outlineLevel="0" collapsed="false">
      <c r="A383" s="41" t="n">
        <f aca="false">IF(Data!A381="","",Data!A381)</f>
        <v>46280</v>
      </c>
      <c r="B383" s="42" t="str">
        <f aca="false">IF(Data!B381="","",Data!B381)</f>
        <v>Tuesday</v>
      </c>
      <c r="C383" s="42" t="str">
        <f aca="false">IF(Data!C381="","",Data!C381)</f>
        <v>September</v>
      </c>
      <c r="D383" s="42" t="str">
        <f aca="false">IF(Data!D381="","",Data!D381)</f>
        <v>Filing &amp; payment</v>
      </c>
      <c r="E383" s="42" t="str">
        <f aca="false">IF(Data!E381="","",Data!E381)</f>
        <v>1702</v>
      </c>
      <c r="F383" s="43" t="str">
        <f aca="false">IF(Data!F381="","",Data!F381)</f>
        <v>BIR Form 1702 – RT/EX/MX with Audited Financial Statements (AFS), 1709 (if applicable), and Other Attachments</v>
      </c>
      <c r="G383" s="43" t="str">
        <f aca="false">IF(Data!G381="","",Data!G381)</f>
        <v>Fiscal Year ending May 31, 2026</v>
      </c>
      <c r="H383" s="42" t="str">
        <f aca="false">IF(Data!H381="","",Data!H381)</f>
        <v>Published by BIR</v>
      </c>
      <c r="I383" s="43" t="str">
        <f aca="false">IF(Data!I381="","",Data!I381)</f>
        <v/>
      </c>
    </row>
    <row r="384" customFormat="false" ht="22.35" hidden="false" customHeight="false" outlineLevel="0" collapsed="false">
      <c r="A384" s="41" t="n">
        <f aca="false">IF(Data!A382="","",Data!A382)</f>
        <v>46280</v>
      </c>
      <c r="B384" s="42" t="str">
        <f aca="false">IF(Data!B382="","",Data!B382)</f>
        <v>Tuesday</v>
      </c>
      <c r="C384" s="42" t="str">
        <f aca="false">IF(Data!C382="","",Data!C382)</f>
        <v>September</v>
      </c>
      <c r="D384" s="42" t="str">
        <f aca="false">IF(Data!D382="","",Data!D382)</f>
        <v>Filing &amp; payment</v>
      </c>
      <c r="E384" s="42" t="str">
        <f aca="false">IF(Data!E382="","",Data!E382)</f>
        <v>1707-A</v>
      </c>
      <c r="F384" s="43" t="str">
        <f aca="false">IF(Data!F382="","",Data!F382)</f>
        <v>BIR Form 1707-A (Annual Capital Gains Tax Return For Onerous Transfer of Shares of Stock Not Traded Through the Local Stock Exchange) – by Corporate Taxpayers</v>
      </c>
      <c r="G384" s="43" t="str">
        <f aca="false">IF(Data!G382="","",Data!G382)</f>
        <v>Fiscal Year ending May 31, 2026</v>
      </c>
      <c r="H384" s="42" t="str">
        <f aca="false">IF(Data!H382="","",Data!H382)</f>
        <v>Published by BIR</v>
      </c>
      <c r="I384" s="43" t="str">
        <f aca="false">IF(Data!I382="","",Data!I382)</f>
        <v/>
      </c>
    </row>
    <row r="385" customFormat="false" ht="15" hidden="false" customHeight="false" outlineLevel="0" collapsed="false">
      <c r="A385" s="41" t="n">
        <f aca="false">IF(Data!A383="","",Data!A383)</f>
        <v>46280</v>
      </c>
      <c r="B385" s="42" t="str">
        <f aca="false">IF(Data!B383="","",Data!B383)</f>
        <v>Tuesday</v>
      </c>
      <c r="C385" s="42" t="str">
        <f aca="false">IF(Data!C383="","",Data!C383)</f>
        <v>September</v>
      </c>
      <c r="D385" s="42" t="str">
        <f aca="false">IF(Data!D383="","",Data!D383)</f>
        <v>Filing &amp; payment</v>
      </c>
      <c r="E385" s="42" t="str">
        <f aca="false">IF(Data!E383="","",Data!E383)</f>
        <v>1702</v>
      </c>
      <c r="F385" s="43" t="str">
        <f aca="false">IF(Data!F383="","",Data!F383)</f>
        <v>BIR Form 1702 – RT/EX/MX</v>
      </c>
      <c r="G385" s="43" t="str">
        <f aca="false">IF(Data!G383="","",Data!G383)</f>
        <v>Fiscal Year ending May 31, 2026</v>
      </c>
      <c r="H385" s="42" t="str">
        <f aca="false">IF(Data!H383="","",Data!H383)</f>
        <v>Published by BIR</v>
      </c>
      <c r="I385" s="43" t="str">
        <f aca="false">IF(Data!I383="","",Data!I383)</f>
        <v/>
      </c>
    </row>
    <row r="386" customFormat="false" ht="15" hidden="false" customHeight="false" outlineLevel="0" collapsed="false">
      <c r="A386" s="41" t="n">
        <f aca="false">IF(Data!A384="","",Data!A384)</f>
        <v>46280</v>
      </c>
      <c r="B386" s="42" t="str">
        <f aca="false">IF(Data!B384="","",Data!B384)</f>
        <v>Tuesday</v>
      </c>
      <c r="C386" s="42" t="str">
        <f aca="false">IF(Data!C384="","",Data!C384)</f>
        <v>September</v>
      </c>
      <c r="D386" s="42" t="str">
        <f aca="false">IF(Data!D384="","",Data!D384)</f>
        <v>Filing &amp; payment</v>
      </c>
      <c r="E386" s="42" t="str">
        <f aca="false">IF(Data!E384="","",Data!E384)</f>
        <v>1601-C, 0619-E, 0619-F</v>
      </c>
      <c r="F386" s="43" t="str">
        <f aca="false">IF(Data!F384="","",Data!F384)</f>
        <v>BIR Forms 1601-C and/or 0619-E and/or 0619-F - eFPS Filers under Group A</v>
      </c>
      <c r="G386" s="43" t="str">
        <f aca="false">IF(Data!G384="","",Data!G384)</f>
        <v>Month of August 2026</v>
      </c>
      <c r="H386" s="42" t="str">
        <f aca="false">IF(Data!H384="","",Data!H384)</f>
        <v>Published by BIR</v>
      </c>
      <c r="I386" s="43" t="str">
        <f aca="false">IF(Data!I384="","",Data!I384)</f>
        <v/>
      </c>
    </row>
    <row r="387" customFormat="false" ht="15" hidden="false" customHeight="false" outlineLevel="0" collapsed="false">
      <c r="A387" s="41" t="n">
        <f aca="false">IF(Data!A385="","",Data!A385)</f>
        <v>46280</v>
      </c>
      <c r="B387" s="42" t="str">
        <f aca="false">IF(Data!B385="","",Data!B385)</f>
        <v>Tuesday</v>
      </c>
      <c r="C387" s="42" t="str">
        <f aca="false">IF(Data!C385="","",Data!C385)</f>
        <v>September</v>
      </c>
      <c r="D387" s="42" t="str">
        <f aca="false">IF(Data!D385="","",Data!D385)</f>
        <v>Payment</v>
      </c>
      <c r="E387" s="42" t="str">
        <f aca="false">IF(Data!E385="","",Data!E385)</f>
        <v>1601-C, 0619-E, 0619-F</v>
      </c>
      <c r="F387" s="43" t="str">
        <f aca="false">IF(Data!F385="","",Data!F385)</f>
        <v>BIR Forms 1601-C and/or 0619-E and/or 0619-F – eFPS Filers under Group E, D, C &amp; B</v>
      </c>
      <c r="G387" s="43" t="str">
        <f aca="false">IF(Data!G385="","",Data!G385)</f>
        <v>Month of August 2026</v>
      </c>
      <c r="H387" s="42" t="str">
        <f aca="false">IF(Data!H385="","",Data!H385)</f>
        <v>Published by BIR</v>
      </c>
      <c r="I387" s="43" t="str">
        <f aca="false">IF(Data!I385="","",Data!I385)</f>
        <v/>
      </c>
    </row>
    <row r="388" customFormat="false" ht="15" hidden="false" customHeight="false" outlineLevel="0" collapsed="false">
      <c r="A388" s="41" t="n">
        <f aca="false">IF(Data!A386="","",Data!A386)</f>
        <v>46280</v>
      </c>
      <c r="B388" s="42" t="str">
        <f aca="false">IF(Data!B386="","",Data!B386)</f>
        <v>Tuesday</v>
      </c>
      <c r="C388" s="42" t="str">
        <f aca="false">IF(Data!C386="","",Data!C386)</f>
        <v>September</v>
      </c>
      <c r="D388" s="42" t="str">
        <f aca="false">IF(Data!D386="","",Data!D386)</f>
        <v>Registration</v>
      </c>
      <c r="E388" s="42" t="str">
        <f aca="false">IF(Data!E386="","",Data!E386)</f>
        <v/>
      </c>
      <c r="F388" s="43" t="str">
        <f aca="false">IF(Data!F386="","",Data!F386)</f>
        <v>Permanently Bound Loose-Leaf Books of Accounts/Invoices and Other Accounting Records</v>
      </c>
      <c r="G388" s="43" t="str">
        <f aca="false">IF(Data!G386="","",Data!G386)</f>
        <v>Fiscal Year ending August 31, 2026</v>
      </c>
      <c r="H388" s="42" t="str">
        <f aca="false">IF(Data!H386="","",Data!H386)</f>
        <v>Published by BIR</v>
      </c>
      <c r="I388" s="43" t="str">
        <f aca="false">IF(Data!I386="","",Data!I386)</f>
        <v/>
      </c>
    </row>
    <row r="389" customFormat="false" ht="22.35" hidden="false" customHeight="false" outlineLevel="0" collapsed="false">
      <c r="A389" s="41" t="n">
        <f aca="false">IF(Data!A387="","",Data!A387)</f>
        <v>46280</v>
      </c>
      <c r="B389" s="42" t="str">
        <f aca="false">IF(Data!B387="","",Data!B387)</f>
        <v>Tuesday</v>
      </c>
      <c r="C389" s="42" t="str">
        <f aca="false">IF(Data!C387="","",Data!C387)</f>
        <v>September</v>
      </c>
      <c r="D389" s="42" t="str">
        <f aca="false">IF(Data!D387="","",Data!D387)</f>
        <v>Submission</v>
      </c>
      <c r="E389" s="42" t="str">
        <f aca="false">IF(Data!E387="","",Data!E387)</f>
        <v/>
      </c>
      <c r="F389" s="43" t="str">
        <f aca="false">IF(Data!F387="","",Data!F387)</f>
        <v>Monthly Summary Report/Schedule of Transferred Titled/Untitled Real Properties by City or Municipal Assessors, RDs &amp; LRAs</v>
      </c>
      <c r="G389" s="43" t="str">
        <f aca="false">IF(Data!G387="","",Data!G387)</f>
        <v>Month of August 2026</v>
      </c>
      <c r="H389" s="42" t="str">
        <f aca="false">IF(Data!H387="","",Data!H387)</f>
        <v>Published by BIR</v>
      </c>
      <c r="I389" s="43" t="str">
        <f aca="false">IF(Data!I387="","",Data!I387)</f>
        <v/>
      </c>
    </row>
    <row r="390" customFormat="false" ht="15" hidden="false" customHeight="false" outlineLevel="0" collapsed="false">
      <c r="A390" s="41" t="n">
        <f aca="false">IF(Data!A388="","",Data!A388)</f>
        <v>46280</v>
      </c>
      <c r="B390" s="42" t="str">
        <f aca="false">IF(Data!B388="","",Data!B388)</f>
        <v>Tuesday</v>
      </c>
      <c r="C390" s="42" t="str">
        <f aca="false">IF(Data!C388="","",Data!C388)</f>
        <v>September</v>
      </c>
      <c r="D390" s="42" t="str">
        <f aca="false">IF(Data!D388="","",Data!D388)</f>
        <v>Submission</v>
      </c>
      <c r="E390" s="42" t="str">
        <f aca="false">IF(Data!E388="","",Data!E388)</f>
        <v/>
      </c>
      <c r="F390" s="43" t="str">
        <f aca="false">IF(Data!F388="","",Data!F388)</f>
        <v>Summary List of Blank OCTs/TCTs/CCTs issued to all RDs</v>
      </c>
      <c r="G390" s="43" t="str">
        <f aca="false">IF(Data!G388="","",Data!G388)</f>
        <v>Month of August 2026</v>
      </c>
      <c r="H390" s="42" t="str">
        <f aca="false">IF(Data!H388="","",Data!H388)</f>
        <v>Published by BIR</v>
      </c>
      <c r="I390" s="43" t="str">
        <f aca="false">IF(Data!I388="","",Data!I388)</f>
        <v/>
      </c>
    </row>
    <row r="391" customFormat="false" ht="15" hidden="false" customHeight="false" outlineLevel="0" collapsed="false">
      <c r="A391" s="41" t="n">
        <f aca="false">IF(Data!A389="","",Data!A389)</f>
        <v>46281</v>
      </c>
      <c r="B391" s="42" t="str">
        <f aca="false">IF(Data!B389="","",Data!B389)</f>
        <v>Wednesday</v>
      </c>
      <c r="C391" s="42" t="str">
        <f aca="false">IF(Data!C389="","",Data!C389)</f>
        <v>September</v>
      </c>
      <c r="D391" s="42" t="str">
        <f aca="false">IF(Data!D389="","",Data!D389)</f>
        <v>Submission</v>
      </c>
      <c r="E391" s="42" t="str">
        <f aca="false">IF(Data!E389="","",Data!E389)</f>
        <v/>
      </c>
      <c r="F391" s="43" t="str">
        <f aca="false">IF(Data!F389="","",Data!F389)</f>
        <v>Consolidated Return of All Transactions based on the Reconciled Data of Stockbrokers</v>
      </c>
      <c r="G391" s="43" t="str">
        <f aca="false">IF(Data!G389="","",Data!G389)</f>
        <v>September 1-15, 2026</v>
      </c>
      <c r="H391" s="42" t="str">
        <f aca="false">IF(Data!H389="","",Data!H389)</f>
        <v>Published by BIR</v>
      </c>
      <c r="I391" s="43" t="str">
        <f aca="false">IF(Data!I389="","",Data!I389)</f>
        <v/>
      </c>
    </row>
    <row r="392" customFormat="false" ht="32.8" hidden="false" customHeight="false" outlineLevel="0" collapsed="false">
      <c r="A392" s="41" t="n">
        <f aca="false">IF(Data!A390="","",Data!A390)</f>
        <v>46285</v>
      </c>
      <c r="B392" s="42" t="str">
        <f aca="false">IF(Data!B390="","",Data!B390)</f>
        <v>Sunday</v>
      </c>
      <c r="C392" s="42" t="str">
        <f aca="false">IF(Data!C390="","",Data!C390)</f>
        <v>September</v>
      </c>
      <c r="D392" s="42" t="str">
        <f aca="false">IF(Data!D390="","",Data!D390)</f>
        <v>Filing &amp; payment</v>
      </c>
      <c r="E392" s="42" t="str">
        <f aca="false">IF(Data!E390="","",Data!E390)</f>
        <v>1600 WP</v>
      </c>
      <c r="F392" s="43" t="str">
        <f aca="false">IF(Data!F390="","",Data!F390)</f>
        <v>BIR Form 1600 WP (Remittance Return of Percentage Tax on Winnings and Prizes Withheld by Race Track Operators) – eFPS &amp; Non-eFPS Filers</v>
      </c>
      <c r="G392" s="43" t="str">
        <f aca="false">IF(Data!G390="","",Data!G390)</f>
        <v>Month of August 2026</v>
      </c>
      <c r="H392" s="42" t="str">
        <f aca="false">IF(Data!H390="","",Data!H390)</f>
        <v>Published by BIR</v>
      </c>
      <c r="I392" s="43" t="str">
        <f aca="false">IF(Data!I390="","",Data!I390)</f>
        <v>Deadline notation: statutory due date falls on a Sunday — filing/payment moves to the next working day, Monday, 21 September 2026.</v>
      </c>
    </row>
    <row r="393" customFormat="false" ht="15" hidden="false" customHeight="false" outlineLevel="0" collapsed="false">
      <c r="A393" s="41" t="n">
        <f aca="false">IF(Data!A391="","",Data!A391)</f>
        <v>46290</v>
      </c>
      <c r="B393" s="42" t="str">
        <f aca="false">IF(Data!B391="","",Data!B391)</f>
        <v>Friday</v>
      </c>
      <c r="C393" s="42" t="str">
        <f aca="false">IF(Data!C391="","",Data!C391)</f>
        <v>September</v>
      </c>
      <c r="D393" s="42" t="str">
        <f aca="false">IF(Data!D391="","",Data!D391)</f>
        <v>Filing &amp; payment</v>
      </c>
      <c r="E393" s="42" t="str">
        <f aca="false">IF(Data!E391="","",Data!E391)</f>
        <v>2550Q</v>
      </c>
      <c r="F393" s="43" t="str">
        <f aca="false">IF(Data!F391="","",Data!F391)</f>
        <v>BIR Form 2550Q (Quarterly Value-Added Tax Return) - eFPS &amp; Non-eFPS Filers</v>
      </c>
      <c r="G393" s="43" t="str">
        <f aca="false">IF(Data!G391="","",Data!G391)</f>
        <v>Fiscal Quarter ending August 31, 2026</v>
      </c>
      <c r="H393" s="42" t="str">
        <f aca="false">IF(Data!H391="","",Data!H391)</f>
        <v>Published by BIR</v>
      </c>
      <c r="I393" s="43" t="str">
        <f aca="false">IF(Data!I391="","",Data!I391)</f>
        <v/>
      </c>
    </row>
    <row r="394" customFormat="false" ht="15" hidden="false" customHeight="false" outlineLevel="0" collapsed="false">
      <c r="A394" s="41" t="n">
        <f aca="false">IF(Data!A392="","",Data!A392)</f>
        <v>46290</v>
      </c>
      <c r="B394" s="42" t="str">
        <f aca="false">IF(Data!B392="","",Data!B392)</f>
        <v>Friday</v>
      </c>
      <c r="C394" s="42" t="str">
        <f aca="false">IF(Data!C392="","",Data!C392)</f>
        <v>September</v>
      </c>
      <c r="D394" s="42" t="str">
        <f aca="false">IF(Data!D392="","",Data!D392)</f>
        <v>Filing &amp; payment</v>
      </c>
      <c r="E394" s="42" t="str">
        <f aca="false">IF(Data!E392="","",Data!E392)</f>
        <v>2551Q</v>
      </c>
      <c r="F394" s="43" t="str">
        <f aca="false">IF(Data!F392="","",Data!F392)</f>
        <v>BIR Form 2551Q (Quarterly Percentage Tax Return) – eFPS &amp; Non-eFPS Filers</v>
      </c>
      <c r="G394" s="43" t="str">
        <f aca="false">IF(Data!G392="","",Data!G392)</f>
        <v>Fiscal Quarter ending August 31, 2026</v>
      </c>
      <c r="H394" s="42" t="str">
        <f aca="false">IF(Data!H392="","",Data!H392)</f>
        <v>Published by BIR</v>
      </c>
      <c r="I394" s="43" t="str">
        <f aca="false">IF(Data!I392="","",Data!I392)</f>
        <v/>
      </c>
    </row>
    <row r="395" customFormat="false" ht="22.35" hidden="false" customHeight="false" outlineLevel="0" collapsed="false">
      <c r="A395" s="41" t="n">
        <f aca="false">IF(Data!A393="","",Data!A393)</f>
        <v>46290</v>
      </c>
      <c r="B395" s="42" t="str">
        <f aca="false">IF(Data!B393="","",Data!B393)</f>
        <v>Friday</v>
      </c>
      <c r="C395" s="42" t="str">
        <f aca="false">IF(Data!C393="","",Data!C393)</f>
        <v>September</v>
      </c>
      <c r="D395" s="42" t="str">
        <f aca="false">IF(Data!D393="","",Data!D393)</f>
        <v>Submission</v>
      </c>
      <c r="E395" s="42" t="str">
        <f aca="false">IF(Data!E393="","",Data!E393)</f>
        <v/>
      </c>
      <c r="F395" s="43" t="str">
        <f aca="false">IF(Data!F393="","",Data!F393)</f>
        <v>Quarterly Summary List of Sales/Purchases/Importations by a VAT Registered Taxpayer - Non-eFPS Filers</v>
      </c>
      <c r="G395" s="43" t="str">
        <f aca="false">IF(Data!G393="","",Data!G393)</f>
        <v>Fiscal Quarter ending August 31, 2026</v>
      </c>
      <c r="H395" s="42" t="str">
        <f aca="false">IF(Data!H393="","",Data!H393)</f>
        <v>Published by BIR</v>
      </c>
      <c r="I395" s="43" t="str">
        <f aca="false">IF(Data!I393="","",Data!I393)</f>
        <v/>
      </c>
    </row>
    <row r="396" customFormat="false" ht="22.35" hidden="false" customHeight="false" outlineLevel="0" collapsed="false">
      <c r="A396" s="41" t="n">
        <f aca="false">IF(Data!A394="","",Data!A394)</f>
        <v>46290</v>
      </c>
      <c r="B396" s="42" t="str">
        <f aca="false">IF(Data!B394="","",Data!B394)</f>
        <v>Friday</v>
      </c>
      <c r="C396" s="42" t="str">
        <f aca="false">IF(Data!C394="","",Data!C394)</f>
        <v>September</v>
      </c>
      <c r="D396" s="42" t="str">
        <f aca="false">IF(Data!D394="","",Data!D394)</f>
        <v>Submission</v>
      </c>
      <c r="E396" s="42" t="str">
        <f aca="false">IF(Data!E394="","",Data!E394)</f>
        <v/>
      </c>
      <c r="F396" s="43" t="str">
        <f aca="false">IF(Data!F394="","",Data!F394)</f>
        <v>Sworn Statement of Manufacturer's or Importer's Volume of Sales of each particular Brand of Alcohol Products, Tobacco Products and Sweetened Beverage Products</v>
      </c>
      <c r="G396" s="43" t="str">
        <f aca="false">IF(Data!G394="","",Data!G394)</f>
        <v>Fiscal Quarter ending August 31, 2026</v>
      </c>
      <c r="H396" s="42" t="str">
        <f aca="false">IF(Data!H394="","",Data!H394)</f>
        <v>Published by BIR</v>
      </c>
      <c r="I396" s="43" t="str">
        <f aca="false">IF(Data!I394="","",Data!I394)</f>
        <v/>
      </c>
    </row>
    <row r="397" customFormat="false" ht="22.35" hidden="false" customHeight="false" outlineLevel="0" collapsed="false">
      <c r="A397" s="41" t="n">
        <f aca="false">IF(Data!A395="","",Data!A395)</f>
        <v>46294</v>
      </c>
      <c r="B397" s="42" t="str">
        <f aca="false">IF(Data!B395="","",Data!B395)</f>
        <v>Tuesday</v>
      </c>
      <c r="C397" s="42" t="str">
        <f aca="false">IF(Data!C395="","",Data!C395)</f>
        <v>September</v>
      </c>
      <c r="D397" s="42" t="str">
        <f aca="false">IF(Data!D395="","",Data!D395)</f>
        <v>Filing &amp; payment</v>
      </c>
      <c r="E397" s="42" t="str">
        <f aca="false">IF(Data!E395="","",Data!E395)</f>
        <v>1702Q</v>
      </c>
      <c r="F397" s="43" t="str">
        <f aca="false">IF(Data!F395="","",Data!F395)</f>
        <v>BIR Form 1702Q (Quarterly Income Tax Return For Corporations, Partnerships and Other Non-Individual Taxpayers) and Summary Alphalist of Withholding Taxes (SAWT)</v>
      </c>
      <c r="G397" s="43" t="str">
        <f aca="false">IF(Data!G395="","",Data!G395)</f>
        <v>Fiscal Quarter ending July 31, 2026</v>
      </c>
      <c r="H397" s="42" t="str">
        <f aca="false">IF(Data!H395="","",Data!H395)</f>
        <v>Published by BIR</v>
      </c>
      <c r="I397" s="43" t="str">
        <f aca="false">IF(Data!I395="","",Data!I395)</f>
        <v/>
      </c>
    </row>
    <row r="398" customFormat="false" ht="15" hidden="false" customHeight="false" outlineLevel="0" collapsed="false">
      <c r="A398" s="41" t="n">
        <f aca="false">IF(Data!A396="","",Data!A396)</f>
        <v>46295</v>
      </c>
      <c r="B398" s="42" t="str">
        <f aca="false">IF(Data!B396="","",Data!B396)</f>
        <v>Wednesday</v>
      </c>
      <c r="C398" s="42" t="str">
        <f aca="false">IF(Data!C396="","",Data!C396)</f>
        <v>September</v>
      </c>
      <c r="D398" s="42" t="str">
        <f aca="false">IF(Data!D396="","",Data!D396)</f>
        <v>Registration</v>
      </c>
      <c r="E398" s="42" t="str">
        <f aca="false">IF(Data!E396="","",Data!E396)</f>
        <v/>
      </c>
      <c r="F398" s="43" t="str">
        <f aca="false">IF(Data!F396="","",Data!F396)</f>
        <v>Computerized Books of Accounts and Other Accounting Records</v>
      </c>
      <c r="G398" s="43" t="str">
        <f aca="false">IF(Data!G396="","",Data!G396)</f>
        <v>Fiscal Year ending August 31, 2026</v>
      </c>
      <c r="H398" s="42" t="str">
        <f aca="false">IF(Data!H396="","",Data!H396)</f>
        <v>Published by BIR</v>
      </c>
      <c r="I398" s="43" t="str">
        <f aca="false">IF(Data!I396="","",Data!I396)</f>
        <v/>
      </c>
    </row>
    <row r="399" customFormat="false" ht="32.8" hidden="false" customHeight="false" outlineLevel="0" collapsed="false">
      <c r="A399" s="41" t="n">
        <f aca="false">IF(Data!A397="","",Data!A397)</f>
        <v>46295</v>
      </c>
      <c r="B399" s="42" t="str">
        <f aca="false">IF(Data!B397="","",Data!B397)</f>
        <v>Wednesday</v>
      </c>
      <c r="C399" s="42" t="str">
        <f aca="false">IF(Data!C397="","",Data!C397)</f>
        <v>September</v>
      </c>
      <c r="D399" s="42" t="str">
        <f aca="false">IF(Data!D397="","",Data!D397)</f>
        <v>Submission</v>
      </c>
      <c r="E399" s="42" t="str">
        <f aca="false">IF(Data!E397="","",Data!E397)</f>
        <v>1702</v>
      </c>
      <c r="F399" s="43" t="str">
        <f aca="false">IF(Data!F397="","",Data!F397)</f>
        <v>Proof of eFiled BIR Form 1702 – RT/EX/MX with Audited Financial Statements (AFS), 1709 (if applicable), and Other Attachments through Electronic Audited Financial Statements (eAFS) or Manually</v>
      </c>
      <c r="G399" s="43" t="str">
        <f aca="false">IF(Data!G397="","",Data!G397)</f>
        <v>Fiscal Year ending May 31, 2026</v>
      </c>
      <c r="H399" s="42" t="str">
        <f aca="false">IF(Data!H397="","",Data!H397)</f>
        <v>Published by BIR</v>
      </c>
      <c r="I399" s="43" t="str">
        <f aca="false">IF(Data!I397="","",Data!I397)</f>
        <v/>
      </c>
    </row>
    <row r="400" customFormat="false" ht="22.35" hidden="false" customHeight="false" outlineLevel="0" collapsed="false">
      <c r="A400" s="41" t="n">
        <f aca="false">IF(Data!A398="","",Data!A398)</f>
        <v>46295</v>
      </c>
      <c r="B400" s="42" t="str">
        <f aca="false">IF(Data!B398="","",Data!B398)</f>
        <v>Wednesday</v>
      </c>
      <c r="C400" s="42" t="str">
        <f aca="false">IF(Data!C398="","",Data!C398)</f>
        <v>September</v>
      </c>
      <c r="D400" s="42" t="str">
        <f aca="false">IF(Data!D398="","",Data!D398)</f>
        <v>Submission</v>
      </c>
      <c r="E400" s="42" t="str">
        <f aca="false">IF(Data!E398="","",Data!E398)</f>
        <v/>
      </c>
      <c r="F400" s="43" t="str">
        <f aca="false">IF(Data!F398="","",Data!F398)</f>
        <v>Soft Copies of Inventory List and Schedules stored and saved in DVD-R/USB properly labeled together with Notarized Sworn Declaration</v>
      </c>
      <c r="G400" s="43" t="str">
        <f aca="false">IF(Data!G398="","",Data!G398)</f>
        <v>Fiscal Year ending August 31, 2026</v>
      </c>
      <c r="H400" s="42" t="str">
        <f aca="false">IF(Data!H398="","",Data!H398)</f>
        <v>Published by BIR</v>
      </c>
      <c r="I400" s="43" t="str">
        <f aca="false">IF(Data!I398="","",Data!I398)</f>
        <v/>
      </c>
    </row>
    <row r="401" customFormat="false" ht="22.35" hidden="false" customHeight="false" outlineLevel="0" collapsed="false">
      <c r="A401" s="41" t="n">
        <f aca="false">IF(Data!A399="","",Data!A399)</f>
        <v>46295</v>
      </c>
      <c r="B401" s="42" t="str">
        <f aca="false">IF(Data!B399="","",Data!B399)</f>
        <v>Wednesday</v>
      </c>
      <c r="C401" s="42" t="str">
        <f aca="false">IF(Data!C399="","",Data!C399)</f>
        <v>September</v>
      </c>
      <c r="D401" s="42" t="str">
        <f aca="false">IF(Data!D399="","",Data!D399)</f>
        <v>Submission</v>
      </c>
      <c r="E401" s="42" t="str">
        <f aca="false">IF(Data!E399="","",Data!E399)</f>
        <v/>
      </c>
      <c r="F401" s="43" t="str">
        <f aca="false">IF(Data!F399="","",Data!F399)</f>
        <v>Quarterly Summary List of Sales/Purchases/Importations by a VAT Registered Taxpayers - eFPS Filers</v>
      </c>
      <c r="G401" s="43" t="str">
        <f aca="false">IF(Data!G399="","",Data!G399)</f>
        <v>Fiscal Quarter ending August 31, 2026</v>
      </c>
      <c r="H401" s="42" t="str">
        <f aca="false">IF(Data!H399="","",Data!H399)</f>
        <v>Published by BIR</v>
      </c>
      <c r="I401" s="43" t="str">
        <f aca="false">IF(Data!I399="","",Data!I399)</f>
        <v/>
      </c>
    </row>
    <row r="402" customFormat="false" ht="15" hidden="false" customHeight="false" outlineLevel="0" collapsed="false">
      <c r="A402" s="41" t="n">
        <f aca="false">IF(Data!A400="","",Data!A400)</f>
        <v>46296</v>
      </c>
      <c r="B402" s="42" t="str">
        <f aca="false">IF(Data!B400="","",Data!B400)</f>
        <v>Thursday</v>
      </c>
      <c r="C402" s="42" t="str">
        <f aca="false">IF(Data!C400="","",Data!C400)</f>
        <v>October</v>
      </c>
      <c r="D402" s="42" t="str">
        <f aca="false">IF(Data!D400="","",Data!D400)</f>
        <v>Submission</v>
      </c>
      <c r="E402" s="42" t="str">
        <f aca="false">IF(Data!E400="","",Data!E400)</f>
        <v/>
      </c>
      <c r="F402" s="43" t="str">
        <f aca="false">IF(Data!F400="","",Data!F400)</f>
        <v>Consolidated Return of All Transactions based on the Reconciled Data of Stockbrokers</v>
      </c>
      <c r="G402" s="43" t="str">
        <f aca="false">IF(Data!G400="","",Data!G400)</f>
        <v>September 16-30, 2026</v>
      </c>
      <c r="H402" s="42" t="str">
        <f aca="false">IF(Data!H400="","",Data!H400)</f>
        <v>Published by BIR</v>
      </c>
      <c r="I402" s="43" t="str">
        <f aca="false">IF(Data!I400="","",Data!I400)</f>
        <v/>
      </c>
    </row>
    <row r="403" customFormat="false" ht="22.35" hidden="false" customHeight="false" outlineLevel="0" collapsed="false">
      <c r="A403" s="41" t="n">
        <f aca="false">IF(Data!A401="","",Data!A401)</f>
        <v>46296</v>
      </c>
      <c r="B403" s="42" t="str">
        <f aca="false">IF(Data!B401="","",Data!B401)</f>
        <v>Thursday</v>
      </c>
      <c r="C403" s="42" t="str">
        <f aca="false">IF(Data!C401="","",Data!C401)</f>
        <v>October</v>
      </c>
      <c r="D403" s="42" t="str">
        <f aca="false">IF(Data!D401="","",Data!D401)</f>
        <v>Submission</v>
      </c>
      <c r="E403" s="42" t="str">
        <f aca="false">IF(Data!E401="","",Data!E401)</f>
        <v/>
      </c>
      <c r="F403" s="43" t="str">
        <f aca="false">IF(Data!F401="","",Data!F401)</f>
        <v>Engagement Letters and Renewals or Subsequent Agreements for Financial Audit by Independent CPAs</v>
      </c>
      <c r="G403" s="43" t="str">
        <f aca="false">IF(Data!G401="","",Data!G401)</f>
        <v>Fiscal Year beginning December 1, 2026</v>
      </c>
      <c r="H403" s="42" t="str">
        <f aca="false">IF(Data!H401="","",Data!H401)</f>
        <v>Published by BIR</v>
      </c>
      <c r="I403" s="43" t="str">
        <f aca="false">IF(Data!I401="","",Data!I401)</f>
        <v/>
      </c>
    </row>
    <row r="404" customFormat="false" ht="15" hidden="false" customHeight="false" outlineLevel="0" collapsed="false">
      <c r="A404" s="41" t="n">
        <f aca="false">IF(Data!A402="","",Data!A402)</f>
        <v>46300</v>
      </c>
      <c r="B404" s="42" t="str">
        <f aca="false">IF(Data!B402="","",Data!B402)</f>
        <v>Monday</v>
      </c>
      <c r="C404" s="42" t="str">
        <f aca="false">IF(Data!C402="","",Data!C402)</f>
        <v>October</v>
      </c>
      <c r="D404" s="42" t="str">
        <f aca="false">IF(Data!D402="","",Data!D402)</f>
        <v>Filing &amp; payment</v>
      </c>
      <c r="E404" s="42" t="str">
        <f aca="false">IF(Data!E402="","",Data!E402)</f>
        <v>2000</v>
      </c>
      <c r="F404" s="43" t="str">
        <f aca="false">IF(Data!F402="","",Data!F402)</f>
        <v>BIR Form 2000 (Monthly Documentary Stamp Tax Declaration/Return)</v>
      </c>
      <c r="G404" s="43" t="str">
        <f aca="false">IF(Data!G402="","",Data!G402)</f>
        <v>Month of September 2026</v>
      </c>
      <c r="H404" s="42" t="str">
        <f aca="false">IF(Data!H402="","",Data!H402)</f>
        <v>Published by BIR</v>
      </c>
      <c r="I404" s="43" t="str">
        <f aca="false">IF(Data!I402="","",Data!I402)</f>
        <v/>
      </c>
    </row>
    <row r="405" customFormat="false" ht="15" hidden="false" customHeight="false" outlineLevel="0" collapsed="false">
      <c r="A405" s="41" t="n">
        <f aca="false">IF(Data!A403="","",Data!A403)</f>
        <v>46300</v>
      </c>
      <c r="B405" s="42" t="str">
        <f aca="false">IF(Data!B403="","",Data!B403)</f>
        <v>Monday</v>
      </c>
      <c r="C405" s="42" t="str">
        <f aca="false">IF(Data!C403="","",Data!C403)</f>
        <v>October</v>
      </c>
      <c r="D405" s="42" t="str">
        <f aca="false">IF(Data!D403="","",Data!D403)</f>
        <v>Filing &amp; payment</v>
      </c>
      <c r="E405" s="42" t="str">
        <f aca="false">IF(Data!E403="","",Data!E403)</f>
        <v>2000-OT</v>
      </c>
      <c r="F405" s="43" t="str">
        <f aca="false">IF(Data!F403="","",Data!F403)</f>
        <v>BIR Form 2000-OT (Documentary Stamp Tax Declaration/Return One-Time Transactions)</v>
      </c>
      <c r="G405" s="43" t="str">
        <f aca="false">IF(Data!G403="","",Data!G403)</f>
        <v>Month of September 2026</v>
      </c>
      <c r="H405" s="42" t="str">
        <f aca="false">IF(Data!H403="","",Data!H403)</f>
        <v>Published by BIR</v>
      </c>
      <c r="I405" s="43" t="str">
        <f aca="false">IF(Data!I403="","",Data!I403)</f>
        <v/>
      </c>
    </row>
    <row r="406" customFormat="false" ht="22.35" hidden="false" customHeight="false" outlineLevel="0" collapsed="false">
      <c r="A406" s="41" t="n">
        <f aca="false">IF(Data!A404="","",Data!A404)</f>
        <v>46300</v>
      </c>
      <c r="B406" s="42" t="str">
        <f aca="false">IF(Data!B404="","",Data!B404)</f>
        <v>Monday</v>
      </c>
      <c r="C406" s="42" t="str">
        <f aca="false">IF(Data!C404="","",Data!C404)</f>
        <v>October</v>
      </c>
      <c r="D406" s="42" t="str">
        <f aca="false">IF(Data!D404="","",Data!D404)</f>
        <v>Submission</v>
      </c>
      <c r="E406" s="42" t="str">
        <f aca="false">IF(Data!E404="","",Data!E404)</f>
        <v/>
      </c>
      <c r="F406" s="43" t="str">
        <f aca="false">IF(Data!F404="","",Data!F404)</f>
        <v>Summary Report of Certification issued by the President of the National Home Mortgage Finance Corporation (NHMFC)</v>
      </c>
      <c r="G406" s="43" t="str">
        <f aca="false">IF(Data!G404="","",Data!G404)</f>
        <v>Month of September 2026</v>
      </c>
      <c r="H406" s="42" t="str">
        <f aca="false">IF(Data!H404="","",Data!H404)</f>
        <v>Published by BIR</v>
      </c>
      <c r="I406" s="43" t="str">
        <f aca="false">IF(Data!I404="","",Data!I404)</f>
        <v/>
      </c>
    </row>
    <row r="407" customFormat="false" ht="43.25" hidden="false" customHeight="false" outlineLevel="0" collapsed="false">
      <c r="A407" s="41" t="n">
        <f aca="false">IF(Data!A405="","",Data!A405)</f>
        <v>46303</v>
      </c>
      <c r="B407" s="42" t="str">
        <f aca="false">IF(Data!B405="","",Data!B405)</f>
        <v>Thursday</v>
      </c>
      <c r="C407" s="42" t="str">
        <f aca="false">IF(Data!C405="","",Data!C405)</f>
        <v>October</v>
      </c>
      <c r="D407" s="42" t="str">
        <f aca="false">IF(Data!D405="","",Data!D405)</f>
        <v>Submission</v>
      </c>
      <c r="E407" s="42" t="str">
        <f aca="false">IF(Data!E405="","",Data!E405)</f>
        <v/>
      </c>
      <c r="F407" s="43" t="str">
        <f aca="false">IF(Data!F405="","",Data!F405)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407" s="43" t="str">
        <f aca="false">IF(Data!G405="","",Data!G405)</f>
        <v>Month of September 2026</v>
      </c>
      <c r="H407" s="42" t="str">
        <f aca="false">IF(Data!H405="","",Data!H405)</f>
        <v>Published by BIR</v>
      </c>
      <c r="I407" s="43" t="str">
        <f aca="false">IF(Data!I405="","",Data!I405)</f>
        <v/>
      </c>
    </row>
    <row r="408" customFormat="false" ht="22.35" hidden="false" customHeight="false" outlineLevel="0" collapsed="false">
      <c r="A408" s="41" t="n">
        <f aca="false">IF(Data!A406="","",Data!A406)</f>
        <v>46303</v>
      </c>
      <c r="B408" s="42" t="str">
        <f aca="false">IF(Data!B406="","",Data!B406)</f>
        <v>Thursday</v>
      </c>
      <c r="C408" s="42" t="str">
        <f aca="false">IF(Data!C406="","",Data!C406)</f>
        <v>October</v>
      </c>
      <c r="D408" s="42" t="str">
        <f aca="false">IF(Data!D406="","",Data!D406)</f>
        <v>Submission</v>
      </c>
      <c r="E408" s="42" t="str">
        <f aca="false">IF(Data!E406="","",Data!E406)</f>
        <v/>
      </c>
      <c r="F408" s="43" t="str">
        <f aca="false">IF(Data!F406="","",Data!F406)</f>
        <v>Monthly e-Sales Report for All Taxpayers using CRM/POS and/or Other Similar Business Machines whose last digit of 9-digit TIN is Even Number</v>
      </c>
      <c r="G408" s="43" t="str">
        <f aca="false">IF(Data!G406="","",Data!G406)</f>
        <v>Month of September 2026</v>
      </c>
      <c r="H408" s="42" t="str">
        <f aca="false">IF(Data!H406="","",Data!H406)</f>
        <v>Published by BIR</v>
      </c>
      <c r="I408" s="43" t="str">
        <f aca="false">IF(Data!I406="","",Data!I406)</f>
        <v/>
      </c>
    </row>
    <row r="409" customFormat="false" ht="32.8" hidden="false" customHeight="false" outlineLevel="0" collapsed="false">
      <c r="A409" s="41" t="n">
        <f aca="false">IF(Data!A407="","",Data!A407)</f>
        <v>46305</v>
      </c>
      <c r="B409" s="42" t="str">
        <f aca="false">IF(Data!B407="","",Data!B407)</f>
        <v>Saturday</v>
      </c>
      <c r="C409" s="42" t="str">
        <f aca="false">IF(Data!C407="","",Data!C407)</f>
        <v>October</v>
      </c>
      <c r="D409" s="42" t="str">
        <f aca="false">IF(Data!D407="","",Data!D407)</f>
        <v>Filing &amp; payment</v>
      </c>
      <c r="E409" s="42" t="str">
        <f aca="false">IF(Data!E407="","",Data!E407)</f>
        <v>1601-C</v>
      </c>
      <c r="F409" s="43" t="str">
        <f aca="false">IF(Data!F407="","",Data!F407)</f>
        <v>BIR Form 1601-C (Monthly Remittance Return of Income Taxes Withheld on Compensation) - Non-eFPS Filers</v>
      </c>
      <c r="G409" s="43" t="str">
        <f aca="false">IF(Data!G407="","",Data!G407)</f>
        <v>Month of September 2026</v>
      </c>
      <c r="H409" s="42" t="str">
        <f aca="false">IF(Data!H407="","",Data!H407)</f>
        <v>Published by BIR</v>
      </c>
      <c r="I409" s="43" t="str">
        <f aca="false">IF(Data!I407="","",Data!I407)</f>
        <v>Deadline notation: statutory due date falls on a Saturday — filing/payment moves to the next working day, Monday, 12 October 2026.</v>
      </c>
    </row>
    <row r="410" customFormat="false" ht="32.8" hidden="false" customHeight="false" outlineLevel="0" collapsed="false">
      <c r="A410" s="41" t="n">
        <f aca="false">IF(Data!A408="","",Data!A408)</f>
        <v>46305</v>
      </c>
      <c r="B410" s="42" t="str">
        <f aca="false">IF(Data!B408="","",Data!B408)</f>
        <v>Saturday</v>
      </c>
      <c r="C410" s="42" t="str">
        <f aca="false">IF(Data!C408="","",Data!C408)</f>
        <v>October</v>
      </c>
      <c r="D410" s="42" t="str">
        <f aca="false">IF(Data!D408="","",Data!D408)</f>
        <v>Filing &amp; payment</v>
      </c>
      <c r="E410" s="42" t="str">
        <f aca="false">IF(Data!E408="","",Data!E408)</f>
        <v>2200-M</v>
      </c>
      <c r="F410" s="43" t="str">
        <f aca="false">IF(Data!F408="","",Data!F408)</f>
        <v>BIR Form 2200-M Excise Tax Return for the Amount of Excise Taxes Collected from Payment made to Sellers of Metallic Minerals</v>
      </c>
      <c r="G410" s="43" t="str">
        <f aca="false">IF(Data!G408="","",Data!G408)</f>
        <v>Month of September 2026</v>
      </c>
      <c r="H410" s="42" t="str">
        <f aca="false">IF(Data!H408="","",Data!H408)</f>
        <v>Published by BIR</v>
      </c>
      <c r="I410" s="43" t="str">
        <f aca="false">IF(Data!I408="","",Data!I408)</f>
        <v>Deadline notation: statutory due date falls on a Saturday — filing/payment moves to the next working day, Monday, 12 October 2026.</v>
      </c>
    </row>
    <row r="411" customFormat="false" ht="32.8" hidden="false" customHeight="false" outlineLevel="0" collapsed="false">
      <c r="A411" s="41" t="n">
        <f aca="false">IF(Data!A409="","",Data!A409)</f>
        <v>46305</v>
      </c>
      <c r="B411" s="42" t="str">
        <f aca="false">IF(Data!B409="","",Data!B409)</f>
        <v>Saturday</v>
      </c>
      <c r="C411" s="42" t="str">
        <f aca="false">IF(Data!C409="","",Data!C409)</f>
        <v>October</v>
      </c>
      <c r="D411" s="42" t="str">
        <f aca="false">IF(Data!D409="","",Data!D409)</f>
        <v>Filing &amp; payment</v>
      </c>
      <c r="E411" s="42" t="str">
        <f aca="false">IF(Data!E409="","",Data!E409)</f>
        <v>1600-VT, 1600-PT, 1601-C</v>
      </c>
      <c r="F411" s="43" t="str">
        <f aca="false">IF(Data!F409="","",Data!F409)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411" s="43" t="str">
        <f aca="false">IF(Data!G409="","",Data!G409)</f>
        <v>Month of September 2026</v>
      </c>
      <c r="H411" s="42" t="str">
        <f aca="false">IF(Data!H409="","",Data!H409)</f>
        <v>Published by BIR</v>
      </c>
      <c r="I411" s="43" t="str">
        <f aca="false">IF(Data!I409="","",Data!I409)</f>
        <v>Deadline notation: statutory due date falls on a Saturday — filing/payment moves to the next working day, Monday, 12 October 2026.</v>
      </c>
    </row>
    <row r="412" customFormat="false" ht="32.8" hidden="false" customHeight="false" outlineLevel="0" collapsed="false">
      <c r="A412" s="41" t="n">
        <f aca="false">IF(Data!A410="","",Data!A410)</f>
        <v>46305</v>
      </c>
      <c r="B412" s="42" t="str">
        <f aca="false">IF(Data!B410="","",Data!B410)</f>
        <v>Saturday</v>
      </c>
      <c r="C412" s="42" t="str">
        <f aca="false">IF(Data!C410="","",Data!C410)</f>
        <v>October</v>
      </c>
      <c r="D412" s="42" t="str">
        <f aca="false">IF(Data!D410="","",Data!D410)</f>
        <v>Filing &amp; payment</v>
      </c>
      <c r="E412" s="42" t="str">
        <f aca="false">IF(Data!E410="","",Data!E410)</f>
        <v>1600-VT, 1600-PT</v>
      </c>
      <c r="F412" s="43" t="str">
        <f aca="false">IF(Data!F410="","",Data!F410)</f>
        <v>BIR Form 1600-VT (Monthly Remittance Return of Value-Added Tax) and/or 1600-PT (Other Percentage Taxes Withheld) and Monthly Alphalist of Payees (MAP) – eFPS &amp; Non-eFPS Filers</v>
      </c>
      <c r="G412" s="43" t="str">
        <f aca="false">IF(Data!G410="","",Data!G410)</f>
        <v>Month of September 2026</v>
      </c>
      <c r="H412" s="42" t="str">
        <f aca="false">IF(Data!H410="","",Data!H410)</f>
        <v>Published by BIR</v>
      </c>
      <c r="I412" s="43" t="str">
        <f aca="false">IF(Data!I410="","",Data!I410)</f>
        <v>Deadline notation: statutory due date falls on a Saturday — filing/payment moves to the next working day, Monday, 12 October 2026.</v>
      </c>
    </row>
    <row r="413" customFormat="false" ht="32.8" hidden="false" customHeight="false" outlineLevel="0" collapsed="false">
      <c r="A413" s="41" t="n">
        <f aca="false">IF(Data!A411="","",Data!A411)</f>
        <v>46305</v>
      </c>
      <c r="B413" s="42" t="str">
        <f aca="false">IF(Data!B411="","",Data!B411)</f>
        <v>Saturday</v>
      </c>
      <c r="C413" s="42" t="str">
        <f aca="false">IF(Data!C411="","",Data!C411)</f>
        <v>October</v>
      </c>
      <c r="D413" s="42" t="str">
        <f aca="false">IF(Data!D411="","",Data!D411)</f>
        <v>Filing &amp; payment</v>
      </c>
      <c r="E413" s="42" t="str">
        <f aca="false">IF(Data!E411="","",Data!E411)</f>
        <v>1606</v>
      </c>
      <c r="F413" s="43" t="str">
        <f aca="false">IF(Data!F411="","",Data!F411)</f>
        <v>BIR Form 1606 (Withholding Tax Remittance Return for Onerous Transfer of Real Property Other Than Capital Asset Including Taxable and Exempt)</v>
      </c>
      <c r="G413" s="43" t="str">
        <f aca="false">IF(Data!G411="","",Data!G411)</f>
        <v>Month of September 2026</v>
      </c>
      <c r="H413" s="42" t="str">
        <f aca="false">IF(Data!H411="","",Data!H411)</f>
        <v>Published by BIR</v>
      </c>
      <c r="I413" s="43" t="str">
        <f aca="false">IF(Data!I411="","",Data!I411)</f>
        <v>Deadline notation: statutory due date falls on a Saturday — filing/payment moves to the next working day, Monday, 12 October 2026.</v>
      </c>
    </row>
    <row r="414" customFormat="false" ht="32.8" hidden="false" customHeight="false" outlineLevel="0" collapsed="false">
      <c r="A414" s="41" t="n">
        <f aca="false">IF(Data!A412="","",Data!A412)</f>
        <v>46305</v>
      </c>
      <c r="B414" s="42" t="str">
        <f aca="false">IF(Data!B412="","",Data!B412)</f>
        <v>Saturday</v>
      </c>
      <c r="C414" s="42" t="str">
        <f aca="false">IF(Data!C412="","",Data!C412)</f>
        <v>October</v>
      </c>
      <c r="D414" s="42" t="str">
        <f aca="false">IF(Data!D412="","",Data!D412)</f>
        <v>Filing &amp; payment</v>
      </c>
      <c r="E414" s="42" t="str">
        <f aca="false">IF(Data!E412="","",Data!E412)</f>
        <v>2200-C</v>
      </c>
      <c r="F414" s="43" t="str">
        <f aca="false">IF(Data!F412="","",Data!F412)</f>
        <v>BIR Form 2200-C (Excise Tax Return for Cosmetic Procedures) with Monthly Summary of Cosmetic Procedures Performed</v>
      </c>
      <c r="G414" s="43" t="str">
        <f aca="false">IF(Data!G412="","",Data!G412)</f>
        <v>Month of September 2026</v>
      </c>
      <c r="H414" s="42" t="str">
        <f aca="false">IF(Data!H412="","",Data!H412)</f>
        <v>Published by BIR</v>
      </c>
      <c r="I414" s="43" t="str">
        <f aca="false">IF(Data!I412="","",Data!I412)</f>
        <v>Deadline notation: statutory due date falls on a Saturday — filing/payment moves to the next working day, Monday, 12 October 2026.</v>
      </c>
    </row>
    <row r="415" customFormat="false" ht="32.8" hidden="false" customHeight="false" outlineLevel="0" collapsed="false">
      <c r="A415" s="41" t="n">
        <f aca="false">IF(Data!A413="","",Data!A413)</f>
        <v>46305</v>
      </c>
      <c r="B415" s="42" t="str">
        <f aca="false">IF(Data!B413="","",Data!B413)</f>
        <v>Saturday</v>
      </c>
      <c r="C415" s="42" t="str">
        <f aca="false">IF(Data!C413="","",Data!C413)</f>
        <v>October</v>
      </c>
      <c r="D415" s="42" t="str">
        <f aca="false">IF(Data!D413="","",Data!D413)</f>
        <v>Submission</v>
      </c>
      <c r="E415" s="42" t="str">
        <f aca="false">IF(Data!E413="","",Data!E413)</f>
        <v/>
      </c>
      <c r="F415" s="43" t="str">
        <f aca="false">IF(Data!F413="","",Data!F413)</f>
        <v>Information Return on Releases of Refined Sugar by the Proprietor or Operator of a Sugar Refinery or Mill</v>
      </c>
      <c r="G415" s="43" t="str">
        <f aca="false">IF(Data!G413="","",Data!G413)</f>
        <v>Month of September 2026</v>
      </c>
      <c r="H415" s="42" t="str">
        <f aca="false">IF(Data!H413="","",Data!H413)</f>
        <v>Published by BIR</v>
      </c>
      <c r="I415" s="43" t="str">
        <f aca="false">IF(Data!I413="","",Data!I413)</f>
        <v>Deadline notation: statutory due date falls on a Saturday — filing/payment moves to the next working day, Monday, 12 October 2026.</v>
      </c>
    </row>
    <row r="416" customFormat="false" ht="32.8" hidden="false" customHeight="false" outlineLevel="0" collapsed="false">
      <c r="A416" s="41" t="n">
        <f aca="false">IF(Data!A414="","",Data!A414)</f>
        <v>46305</v>
      </c>
      <c r="B416" s="42" t="str">
        <f aca="false">IF(Data!B414="","",Data!B414)</f>
        <v>Saturday</v>
      </c>
      <c r="C416" s="42" t="str">
        <f aca="false">IF(Data!C414="","",Data!C414)</f>
        <v>October</v>
      </c>
      <c r="D416" s="42" t="str">
        <f aca="false">IF(Data!D414="","",Data!D414)</f>
        <v>Submission</v>
      </c>
      <c r="E416" s="42" t="str">
        <f aca="false">IF(Data!E414="","",Data!E414)</f>
        <v/>
      </c>
      <c r="F416" s="43" t="str">
        <f aca="false">IF(Data!F414="","",Data!F414)</f>
        <v>List of Buyers of Sugar Together with a Copy of Certificate of Advance Payment of VAT made by each buyer appearing in the List by a Sugar Cooperative</v>
      </c>
      <c r="G416" s="43" t="str">
        <f aca="false">IF(Data!G414="","",Data!G414)</f>
        <v>Month of September 2026</v>
      </c>
      <c r="H416" s="42" t="str">
        <f aca="false">IF(Data!H414="","",Data!H414)</f>
        <v>Published by BIR</v>
      </c>
      <c r="I416" s="43" t="str">
        <f aca="false">IF(Data!I414="","",Data!I414)</f>
        <v>Deadline notation: statutory due date falls on a Saturday — filing/payment moves to the next working day, Monday, 12 October 2026.</v>
      </c>
    </row>
    <row r="417" customFormat="false" ht="32.8" hidden="false" customHeight="false" outlineLevel="0" collapsed="false">
      <c r="A417" s="41" t="n">
        <f aca="false">IF(Data!A415="","",Data!A415)</f>
        <v>46305</v>
      </c>
      <c r="B417" s="42" t="str">
        <f aca="false">IF(Data!B415="","",Data!B415)</f>
        <v>Saturday</v>
      </c>
      <c r="C417" s="42" t="str">
        <f aca="false">IF(Data!C415="","",Data!C415)</f>
        <v>October</v>
      </c>
      <c r="D417" s="42" t="str">
        <f aca="false">IF(Data!D415="","",Data!D415)</f>
        <v>Submission</v>
      </c>
      <c r="E417" s="42" t="str">
        <f aca="false">IF(Data!E415="","",Data!E415)</f>
        <v/>
      </c>
      <c r="F417" s="43" t="str">
        <f aca="false">IF(Data!F415="","",Data!F415)</f>
        <v>Monthly Report on DST Collected and Remitted by the Government Agency</v>
      </c>
      <c r="G417" s="43" t="str">
        <f aca="false">IF(Data!G415="","",Data!G415)</f>
        <v>Month of September 2026</v>
      </c>
      <c r="H417" s="42" t="str">
        <f aca="false">IF(Data!H415="","",Data!H415)</f>
        <v>Published by BIR</v>
      </c>
      <c r="I417" s="43" t="str">
        <f aca="false">IF(Data!I415="","",Data!I415)</f>
        <v>Deadline notation: statutory due date falls on a Saturday — filing/payment moves to the next working day, Monday, 12 October 2026.</v>
      </c>
    </row>
    <row r="418" customFormat="false" ht="32.8" hidden="false" customHeight="false" outlineLevel="0" collapsed="false">
      <c r="A418" s="41" t="n">
        <f aca="false">IF(Data!A416="","",Data!A416)</f>
        <v>46305</v>
      </c>
      <c r="B418" s="42" t="str">
        <f aca="false">IF(Data!B416="","",Data!B416)</f>
        <v>Saturday</v>
      </c>
      <c r="C418" s="42" t="str">
        <f aca="false">IF(Data!C416="","",Data!C416)</f>
        <v>October</v>
      </c>
      <c r="D418" s="42" t="str">
        <f aca="false">IF(Data!D416="","",Data!D416)</f>
        <v>Submission</v>
      </c>
      <c r="E418" s="42" t="str">
        <f aca="false">IF(Data!E416="","",Data!E416)</f>
        <v/>
      </c>
      <c r="F418" s="43" t="str">
        <f aca="false">IF(Data!F416="","",Data!F416)</f>
        <v>Monthly e-Sales Report for All Taxpayers using CRM/POS and/or Other Similar Business Machines whose last digit of 9-digit TIN is Odd Number</v>
      </c>
      <c r="G418" s="43" t="str">
        <f aca="false">IF(Data!G416="","",Data!G416)</f>
        <v>Month of September 2026</v>
      </c>
      <c r="H418" s="42" t="str">
        <f aca="false">IF(Data!H416="","",Data!H416)</f>
        <v>Published by BIR</v>
      </c>
      <c r="I418" s="43" t="str">
        <f aca="false">IF(Data!I416="","",Data!I416)</f>
        <v>Deadline notation: statutory due date falls on a Saturday — filing/payment moves to the next working day, Monday, 12 October 2026.</v>
      </c>
    </row>
    <row r="419" customFormat="false" ht="32.8" hidden="false" customHeight="false" outlineLevel="0" collapsed="false">
      <c r="A419" s="41" t="n">
        <f aca="false">IF(Data!A417="","",Data!A417)</f>
        <v>46306</v>
      </c>
      <c r="B419" s="42" t="str">
        <f aca="false">IF(Data!B417="","",Data!B417)</f>
        <v>Sunday</v>
      </c>
      <c r="C419" s="42" t="str">
        <f aca="false">IF(Data!C417="","",Data!C417)</f>
        <v>October</v>
      </c>
      <c r="D419" s="42" t="str">
        <f aca="false">IF(Data!D417="","",Data!D417)</f>
        <v>Filing</v>
      </c>
      <c r="E419" s="42" t="str">
        <f aca="false">IF(Data!E417="","",Data!E417)</f>
        <v>1601-C</v>
      </c>
      <c r="F419" s="43" t="str">
        <f aca="false">IF(Data!F417="","",Data!F417)</f>
        <v>BIR Form 1601-C (Monthly Remittance Return of Income Taxes Withheld on Compensation) – eFPS Filers under Group E</v>
      </c>
      <c r="G419" s="43" t="str">
        <f aca="false">IF(Data!G417="","",Data!G417)</f>
        <v>Month of September 2026</v>
      </c>
      <c r="H419" s="42" t="str">
        <f aca="false">IF(Data!H417="","",Data!H417)</f>
        <v>Published by BIR</v>
      </c>
      <c r="I419" s="43" t="str">
        <f aca="false">IF(Data!I417="","",Data!I417)</f>
        <v>Deadline notation: statutory due date falls on a Sunday — filing/payment moves to the next working day, Monday, 12 October 2026.</v>
      </c>
    </row>
    <row r="420" customFormat="false" ht="22.35" hidden="false" customHeight="false" outlineLevel="0" collapsed="false">
      <c r="A420" s="41" t="n">
        <f aca="false">IF(Data!A418="","",Data!A418)</f>
        <v>46307</v>
      </c>
      <c r="B420" s="42" t="str">
        <f aca="false">IF(Data!B418="","",Data!B418)</f>
        <v>Monday</v>
      </c>
      <c r="C420" s="42" t="str">
        <f aca="false">IF(Data!C418="","",Data!C418)</f>
        <v>October</v>
      </c>
      <c r="D420" s="42" t="str">
        <f aca="false">IF(Data!D418="","",Data!D418)</f>
        <v>Filing</v>
      </c>
      <c r="E420" s="42" t="str">
        <f aca="false">IF(Data!E418="","",Data!E418)</f>
        <v>1601-C</v>
      </c>
      <c r="F420" s="43" t="str">
        <f aca="false">IF(Data!F418="","",Data!F418)</f>
        <v>BIR Form 1601-C (Monthly Remittance Return of Income Taxes Withheld on Compensation) – eFPS Filers under Group D</v>
      </c>
      <c r="G420" s="43" t="str">
        <f aca="false">IF(Data!G418="","",Data!G418)</f>
        <v>Month of September 2026</v>
      </c>
      <c r="H420" s="42" t="str">
        <f aca="false">IF(Data!H418="","",Data!H418)</f>
        <v>Published by BIR</v>
      </c>
      <c r="I420" s="43" t="str">
        <f aca="false">IF(Data!I418="","",Data!I418)</f>
        <v/>
      </c>
    </row>
    <row r="421" customFormat="false" ht="22.35" hidden="false" customHeight="false" outlineLevel="0" collapsed="false">
      <c r="A421" s="41" t="n">
        <f aca="false">IF(Data!A419="","",Data!A419)</f>
        <v>46308</v>
      </c>
      <c r="B421" s="42" t="str">
        <f aca="false">IF(Data!B419="","",Data!B419)</f>
        <v>Tuesday</v>
      </c>
      <c r="C421" s="42" t="str">
        <f aca="false">IF(Data!C419="","",Data!C419)</f>
        <v>October</v>
      </c>
      <c r="D421" s="42" t="str">
        <f aca="false">IF(Data!D419="","",Data!D419)</f>
        <v>Filing</v>
      </c>
      <c r="E421" s="42" t="str">
        <f aca="false">IF(Data!E419="","",Data!E419)</f>
        <v>1601-C</v>
      </c>
      <c r="F421" s="43" t="str">
        <f aca="false">IF(Data!F419="","",Data!F419)</f>
        <v>BIR Form 1601-C (Monthly Remittance Return of Income Taxes Withheld on Compensation) – eFPS Filers under Group C</v>
      </c>
      <c r="G421" s="43" t="str">
        <f aca="false">IF(Data!G419="","",Data!G419)</f>
        <v>Month of September 2026</v>
      </c>
      <c r="H421" s="42" t="str">
        <f aca="false">IF(Data!H419="","",Data!H419)</f>
        <v>Published by BIR</v>
      </c>
      <c r="I421" s="43" t="str">
        <f aca="false">IF(Data!I419="","",Data!I419)</f>
        <v/>
      </c>
    </row>
    <row r="422" customFormat="false" ht="22.35" hidden="false" customHeight="false" outlineLevel="0" collapsed="false">
      <c r="A422" s="41" t="n">
        <f aca="false">IF(Data!A420="","",Data!A420)</f>
        <v>46309</v>
      </c>
      <c r="B422" s="42" t="str">
        <f aca="false">IF(Data!B420="","",Data!B420)</f>
        <v>Wednesday</v>
      </c>
      <c r="C422" s="42" t="str">
        <f aca="false">IF(Data!C420="","",Data!C420)</f>
        <v>October</v>
      </c>
      <c r="D422" s="42" t="str">
        <f aca="false">IF(Data!D420="","",Data!D420)</f>
        <v>Filing</v>
      </c>
      <c r="E422" s="42" t="str">
        <f aca="false">IF(Data!E420="","",Data!E420)</f>
        <v>1601-C</v>
      </c>
      <c r="F422" s="43" t="str">
        <f aca="false">IF(Data!F420="","",Data!F420)</f>
        <v>BIR Form 1601-C (Monthly Remittance Return of Income Taxes Withheld on Compensation) – eFPS Filers under Group B</v>
      </c>
      <c r="G422" s="43" t="str">
        <f aca="false">IF(Data!G420="","",Data!G420)</f>
        <v>Month of September 2026</v>
      </c>
      <c r="H422" s="42" t="str">
        <f aca="false">IF(Data!H420="","",Data!H420)</f>
        <v>Published by BIR</v>
      </c>
      <c r="I422" s="43" t="str">
        <f aca="false">IF(Data!I420="","",Data!I420)</f>
        <v/>
      </c>
    </row>
    <row r="423" customFormat="false" ht="22.35" hidden="false" customHeight="false" outlineLevel="0" collapsed="false">
      <c r="A423" s="41" t="n">
        <f aca="false">IF(Data!A421="","",Data!A421)</f>
        <v>46310</v>
      </c>
      <c r="B423" s="42" t="str">
        <f aca="false">IF(Data!B421="","",Data!B421)</f>
        <v>Thursday</v>
      </c>
      <c r="C423" s="42" t="str">
        <f aca="false">IF(Data!C421="","",Data!C421)</f>
        <v>October</v>
      </c>
      <c r="D423" s="42" t="str">
        <f aca="false">IF(Data!D421="","",Data!D421)</f>
        <v>Filing &amp; payment</v>
      </c>
      <c r="E423" s="42" t="str">
        <f aca="false">IF(Data!E421="","",Data!E421)</f>
        <v>1702</v>
      </c>
      <c r="F423" s="43" t="str">
        <f aca="false">IF(Data!F421="","",Data!F421)</f>
        <v>BIR Form 1702 – RT/EX/MX with Audited Financial Statements (AFS), 1709 (if applicable), and Other Attachments</v>
      </c>
      <c r="G423" s="43" t="str">
        <f aca="false">IF(Data!G421="","",Data!G421)</f>
        <v>Fiscal Year ending June 30, 2026</v>
      </c>
      <c r="H423" s="42" t="str">
        <f aca="false">IF(Data!H421="","",Data!H421)</f>
        <v>Published by BIR</v>
      </c>
      <c r="I423" s="43" t="str">
        <f aca="false">IF(Data!I421="","",Data!I421)</f>
        <v/>
      </c>
    </row>
    <row r="424" customFormat="false" ht="22.35" hidden="false" customHeight="false" outlineLevel="0" collapsed="false">
      <c r="A424" s="41" t="n">
        <f aca="false">IF(Data!A422="","",Data!A422)</f>
        <v>46310</v>
      </c>
      <c r="B424" s="42" t="str">
        <f aca="false">IF(Data!B422="","",Data!B422)</f>
        <v>Thursday</v>
      </c>
      <c r="C424" s="42" t="str">
        <f aca="false">IF(Data!C422="","",Data!C422)</f>
        <v>October</v>
      </c>
      <c r="D424" s="42" t="str">
        <f aca="false">IF(Data!D422="","",Data!D422)</f>
        <v>Filing &amp; payment</v>
      </c>
      <c r="E424" s="42" t="str">
        <f aca="false">IF(Data!E422="","",Data!E422)</f>
        <v>1707-A</v>
      </c>
      <c r="F424" s="43" t="str">
        <f aca="false">IF(Data!F422="","",Data!F422)</f>
        <v>BIR Form 1707-A (Annual Capital Gains Tax Return for Onerous Transfer of Shares of Stock Not Traded Through the Local Stock Exchange) – by Corporate Taxpayers</v>
      </c>
      <c r="G424" s="43" t="str">
        <f aca="false">IF(Data!G422="","",Data!G422)</f>
        <v>Fiscal Year ending June 30, 2026</v>
      </c>
      <c r="H424" s="42" t="str">
        <f aca="false">IF(Data!H422="","",Data!H422)</f>
        <v>Published by BIR</v>
      </c>
      <c r="I424" s="43" t="str">
        <f aca="false">IF(Data!I422="","",Data!I422)</f>
        <v/>
      </c>
    </row>
    <row r="425" customFormat="false" ht="22.35" hidden="false" customHeight="false" outlineLevel="0" collapsed="false">
      <c r="A425" s="41" t="n">
        <f aca="false">IF(Data!A423="","",Data!A423)</f>
        <v>46310</v>
      </c>
      <c r="B425" s="42" t="str">
        <f aca="false">IF(Data!B423="","",Data!B423)</f>
        <v>Thursday</v>
      </c>
      <c r="C425" s="42" t="str">
        <f aca="false">IF(Data!C423="","",Data!C423)</f>
        <v>October</v>
      </c>
      <c r="D425" s="42" t="str">
        <f aca="false">IF(Data!D423="","",Data!D423)</f>
        <v>Filing &amp; payment</v>
      </c>
      <c r="E425" s="42" t="str">
        <f aca="false">IF(Data!E423="","",Data!E423)</f>
        <v>2200-M</v>
      </c>
      <c r="F425" s="43" t="str">
        <f aca="false">IF(Data!F423="","",Data!F423)</f>
        <v>BIR Form 2200-M (Excise Tax Return for Mineral Products)</v>
      </c>
      <c r="G425" s="43" t="str">
        <f aca="false">IF(Data!G423="","",Data!G423)</f>
        <v>For the Quarter ending September 30, 2025</v>
      </c>
      <c r="H425" s="42" t="str">
        <f aca="false">IF(Data!H423="","",Data!H423)</f>
        <v>Published by BIR</v>
      </c>
      <c r="I425" s="43" t="str">
        <f aca="false">IF(Data!I423="","",Data!I423)</f>
        <v/>
      </c>
    </row>
    <row r="426" customFormat="false" ht="22.35" hidden="false" customHeight="false" outlineLevel="0" collapsed="false">
      <c r="A426" s="41" t="n">
        <f aca="false">IF(Data!A424="","",Data!A424)</f>
        <v>46310</v>
      </c>
      <c r="B426" s="42" t="str">
        <f aca="false">IF(Data!B424="","",Data!B424)</f>
        <v>Thursday</v>
      </c>
      <c r="C426" s="42" t="str">
        <f aca="false">IF(Data!C424="","",Data!C424)</f>
        <v>October</v>
      </c>
      <c r="D426" s="42" t="str">
        <f aca="false">IF(Data!D424="","",Data!D424)</f>
        <v>Filing &amp; payment</v>
      </c>
      <c r="E426" s="42" t="str">
        <f aca="false">IF(Data!E424="","",Data!E424)</f>
        <v>1601-C</v>
      </c>
      <c r="F426" s="43" t="str">
        <f aca="false">IF(Data!F424="","",Data!F424)</f>
        <v>BIR Form 1601-C (Monthly Remittance Return of Income Taxes Withheld on Compensation) - eFPS Filers under Group A</v>
      </c>
      <c r="G426" s="43" t="str">
        <f aca="false">IF(Data!G424="","",Data!G424)</f>
        <v>Month of September 2026</v>
      </c>
      <c r="H426" s="42" t="str">
        <f aca="false">IF(Data!H424="","",Data!H424)</f>
        <v>Published by BIR</v>
      </c>
      <c r="I426" s="43" t="str">
        <f aca="false">IF(Data!I424="","",Data!I424)</f>
        <v/>
      </c>
    </row>
    <row r="427" customFormat="false" ht="15" hidden="false" customHeight="false" outlineLevel="0" collapsed="false">
      <c r="A427" s="41" t="n">
        <f aca="false">IF(Data!A425="","",Data!A425)</f>
        <v>46310</v>
      </c>
      <c r="B427" s="42" t="str">
        <f aca="false">IF(Data!B425="","",Data!B425)</f>
        <v>Thursday</v>
      </c>
      <c r="C427" s="42" t="str">
        <f aca="false">IF(Data!C425="","",Data!C425)</f>
        <v>October</v>
      </c>
      <c r="D427" s="42" t="str">
        <f aca="false">IF(Data!D425="","",Data!D425)</f>
        <v>Filing &amp; payment</v>
      </c>
      <c r="E427" s="42" t="str">
        <f aca="false">IF(Data!E425="","",Data!E425)</f>
        <v>1702</v>
      </c>
      <c r="F427" s="43" t="str">
        <f aca="false">IF(Data!F425="","",Data!F425)</f>
        <v>BIR Form 1702 – RT/EX/MX</v>
      </c>
      <c r="G427" s="43" t="str">
        <f aca="false">IF(Data!G425="","",Data!G425)</f>
        <v>Fiscal Year ending June 30, 2026</v>
      </c>
      <c r="H427" s="42" t="str">
        <f aca="false">IF(Data!H425="","",Data!H425)</f>
        <v>Published by BIR</v>
      </c>
      <c r="I427" s="43" t="str">
        <f aca="false">IF(Data!I425="","",Data!I425)</f>
        <v/>
      </c>
    </row>
    <row r="428" customFormat="false" ht="15" hidden="false" customHeight="false" outlineLevel="0" collapsed="false">
      <c r="A428" s="41" t="n">
        <f aca="false">IF(Data!A426="","",Data!A426)</f>
        <v>46310</v>
      </c>
      <c r="B428" s="42" t="str">
        <f aca="false">IF(Data!B426="","",Data!B426)</f>
        <v>Thursday</v>
      </c>
      <c r="C428" s="42" t="str">
        <f aca="false">IF(Data!C426="","",Data!C426)</f>
        <v>October</v>
      </c>
      <c r="D428" s="42" t="str">
        <f aca="false">IF(Data!D426="","",Data!D426)</f>
        <v>Payment</v>
      </c>
      <c r="E428" s="42" t="str">
        <f aca="false">IF(Data!E426="","",Data!E426)</f>
        <v/>
      </c>
      <c r="F428" s="43" t="str">
        <f aca="false">IF(Data!F426="","",Data!F426)</f>
        <v>2nd Installment of Income Tax Due for Individual Taxpayers</v>
      </c>
      <c r="G428" s="43" t="str">
        <f aca="false">IF(Data!G426="","",Data!G426)</f>
        <v>Calendar Year 2025</v>
      </c>
      <c r="H428" s="42" t="str">
        <f aca="false">IF(Data!H426="","",Data!H426)</f>
        <v>Published by BIR</v>
      </c>
      <c r="I428" s="43" t="str">
        <f aca="false">IF(Data!I426="","",Data!I426)</f>
        <v/>
      </c>
    </row>
    <row r="429" customFormat="false" ht="22.35" hidden="false" customHeight="false" outlineLevel="0" collapsed="false">
      <c r="A429" s="41" t="n">
        <f aca="false">IF(Data!A427="","",Data!A427)</f>
        <v>46310</v>
      </c>
      <c r="B429" s="42" t="str">
        <f aca="false">IF(Data!B427="","",Data!B427)</f>
        <v>Thursday</v>
      </c>
      <c r="C429" s="42" t="str">
        <f aca="false">IF(Data!C427="","",Data!C427)</f>
        <v>October</v>
      </c>
      <c r="D429" s="42" t="str">
        <f aca="false">IF(Data!D427="","",Data!D427)</f>
        <v>Payment</v>
      </c>
      <c r="E429" s="42" t="str">
        <f aca="false">IF(Data!E427="","",Data!E427)</f>
        <v>1601-C</v>
      </c>
      <c r="F429" s="43" t="str">
        <f aca="false">IF(Data!F427="","",Data!F427)</f>
        <v>BIR Form 1601-C (Monthly Remittance Return of Income Taxes Withheld on Compensation) – eFPS Filers under Group E, D, C &amp; B</v>
      </c>
      <c r="G429" s="43" t="str">
        <f aca="false">IF(Data!G427="","",Data!G427)</f>
        <v>Month of September 2026</v>
      </c>
      <c r="H429" s="42" t="str">
        <f aca="false">IF(Data!H427="","",Data!H427)</f>
        <v>Published by BIR</v>
      </c>
      <c r="I429" s="43" t="str">
        <f aca="false">IF(Data!I427="","",Data!I427)</f>
        <v/>
      </c>
    </row>
    <row r="430" customFormat="false" ht="15" hidden="false" customHeight="false" outlineLevel="0" collapsed="false">
      <c r="A430" s="41" t="n">
        <f aca="false">IF(Data!A428="","",Data!A428)</f>
        <v>46310</v>
      </c>
      <c r="B430" s="42" t="str">
        <f aca="false">IF(Data!B428="","",Data!B428)</f>
        <v>Thursday</v>
      </c>
      <c r="C430" s="42" t="str">
        <f aca="false">IF(Data!C428="","",Data!C428)</f>
        <v>October</v>
      </c>
      <c r="D430" s="42" t="str">
        <f aca="false">IF(Data!D428="","",Data!D428)</f>
        <v>Registration</v>
      </c>
      <c r="E430" s="42" t="str">
        <f aca="false">IF(Data!E428="","",Data!E428)</f>
        <v/>
      </c>
      <c r="F430" s="43" t="str">
        <f aca="false">IF(Data!F428="","",Data!F428)</f>
        <v>Permanently Bound Loose-Leaf Books of Accounts/Invoices and Other Accounting Records</v>
      </c>
      <c r="G430" s="43" t="str">
        <f aca="false">IF(Data!G428="","",Data!G428)</f>
        <v>Fiscal Year ending September 30, 2026</v>
      </c>
      <c r="H430" s="42" t="str">
        <f aca="false">IF(Data!H428="","",Data!H428)</f>
        <v>Published by BIR</v>
      </c>
      <c r="I430" s="43" t="str">
        <f aca="false">IF(Data!I428="","",Data!I428)</f>
        <v/>
      </c>
    </row>
    <row r="431" customFormat="false" ht="22.35" hidden="false" customHeight="false" outlineLevel="0" collapsed="false">
      <c r="A431" s="41" t="n">
        <f aca="false">IF(Data!A429="","",Data!A429)</f>
        <v>46310</v>
      </c>
      <c r="B431" s="42" t="str">
        <f aca="false">IF(Data!B429="","",Data!B429)</f>
        <v>Thursday</v>
      </c>
      <c r="C431" s="42" t="str">
        <f aca="false">IF(Data!C429="","",Data!C429)</f>
        <v>October</v>
      </c>
      <c r="D431" s="42" t="str">
        <f aca="false">IF(Data!D429="","",Data!D429)</f>
        <v>Submission</v>
      </c>
      <c r="E431" s="42" t="str">
        <f aca="false">IF(Data!E429="","",Data!E429)</f>
        <v/>
      </c>
      <c r="F431" s="43" t="str">
        <f aca="false">IF(Data!F429="","",Data!F429)</f>
        <v>Copy of Quarterly Updates of Assessment Roll (List of Existing Tax Declaration of Real Properties) from LGUs thru its Local Treasurer</v>
      </c>
      <c r="G431" s="43" t="str">
        <f aca="false">IF(Data!G429="","",Data!G429)</f>
        <v>For the Quarter ending September 30, 2026</v>
      </c>
      <c r="H431" s="42" t="str">
        <f aca="false">IF(Data!H429="","",Data!H429)</f>
        <v>Published by BIR</v>
      </c>
      <c r="I431" s="43" t="str">
        <f aca="false">IF(Data!I429="","",Data!I429)</f>
        <v/>
      </c>
    </row>
    <row r="432" customFormat="false" ht="22.35" hidden="false" customHeight="false" outlineLevel="0" collapsed="false">
      <c r="A432" s="41" t="n">
        <f aca="false">IF(Data!A430="","",Data!A430)</f>
        <v>46310</v>
      </c>
      <c r="B432" s="42" t="str">
        <f aca="false">IF(Data!B430="","",Data!B430)</f>
        <v>Thursday</v>
      </c>
      <c r="C432" s="42" t="str">
        <f aca="false">IF(Data!C430="","",Data!C430)</f>
        <v>October</v>
      </c>
      <c r="D432" s="42" t="str">
        <f aca="false">IF(Data!D430="","",Data!D430)</f>
        <v>Submission</v>
      </c>
      <c r="E432" s="42" t="str">
        <f aca="false">IF(Data!E430="","",Data!E430)</f>
        <v/>
      </c>
      <c r="F432" s="43" t="str">
        <f aca="false">IF(Data!F430="","",Data!F430)</f>
        <v>List of Medical Practitioners</v>
      </c>
      <c r="G432" s="43" t="str">
        <f aca="false">IF(Data!G430="","",Data!G430)</f>
        <v>For the Quarter ending September 30, 2026</v>
      </c>
      <c r="H432" s="42" t="str">
        <f aca="false">IF(Data!H430="","",Data!H430)</f>
        <v>Published by BIR</v>
      </c>
      <c r="I432" s="43" t="str">
        <f aca="false">IF(Data!I430="","",Data!I430)</f>
        <v/>
      </c>
    </row>
    <row r="433" customFormat="false" ht="22.35" hidden="false" customHeight="false" outlineLevel="0" collapsed="false">
      <c r="A433" s="41" t="n">
        <f aca="false">IF(Data!A431="","",Data!A431)</f>
        <v>46310</v>
      </c>
      <c r="B433" s="42" t="str">
        <f aca="false">IF(Data!B431="","",Data!B431)</f>
        <v>Thursday</v>
      </c>
      <c r="C433" s="42" t="str">
        <f aca="false">IF(Data!C431="","",Data!C431)</f>
        <v>October</v>
      </c>
      <c r="D433" s="42" t="str">
        <f aca="false">IF(Data!D431="","",Data!D431)</f>
        <v>Submission</v>
      </c>
      <c r="E433" s="42" t="str">
        <f aca="false">IF(Data!E431="","",Data!E431)</f>
        <v/>
      </c>
      <c r="F433" s="43" t="str">
        <f aca="false">IF(Data!F431="","",Data!F431)</f>
        <v>Monthly Summary Report/Schedule of Transferred Titled/Untitled Real Properties by City or Municipal Assessors, RDs &amp; LRAs</v>
      </c>
      <c r="G433" s="43" t="str">
        <f aca="false">IF(Data!G431="","",Data!G431)</f>
        <v>Month of September 2026</v>
      </c>
      <c r="H433" s="42" t="str">
        <f aca="false">IF(Data!H431="","",Data!H431)</f>
        <v>Published by BIR</v>
      </c>
      <c r="I433" s="43" t="str">
        <f aca="false">IF(Data!I431="","",Data!I431)</f>
        <v/>
      </c>
    </row>
    <row r="434" customFormat="false" ht="22.35" hidden="false" customHeight="false" outlineLevel="0" collapsed="false">
      <c r="A434" s="41" t="n">
        <f aca="false">IF(Data!A432="","",Data!A432)</f>
        <v>46310</v>
      </c>
      <c r="B434" s="42" t="str">
        <f aca="false">IF(Data!B432="","",Data!B432)</f>
        <v>Thursday</v>
      </c>
      <c r="C434" s="42" t="str">
        <f aca="false">IF(Data!C432="","",Data!C432)</f>
        <v>October</v>
      </c>
      <c r="D434" s="42" t="str">
        <f aca="false">IF(Data!D432="","",Data!D432)</f>
        <v>Submission</v>
      </c>
      <c r="E434" s="42" t="str">
        <f aca="false">IF(Data!E432="","",Data!E432)</f>
        <v/>
      </c>
      <c r="F434" s="43" t="str">
        <f aca="false">IF(Data!F432="","",Data!F432)</f>
        <v>Quarterly Inventory of Machines Sold</v>
      </c>
      <c r="G434" s="43" t="str">
        <f aca="false">IF(Data!G432="","",Data!G432)</f>
        <v>For the Quarter ending September 30, 2026</v>
      </c>
      <c r="H434" s="42" t="str">
        <f aca="false">IF(Data!H432="","",Data!H432)</f>
        <v>Published by BIR</v>
      </c>
      <c r="I434" s="43" t="str">
        <f aca="false">IF(Data!I432="","",Data!I432)</f>
        <v/>
      </c>
    </row>
    <row r="435" customFormat="false" ht="22.35" hidden="false" customHeight="false" outlineLevel="0" collapsed="false">
      <c r="A435" s="41" t="n">
        <f aca="false">IF(Data!A433="","",Data!A433)</f>
        <v>46310</v>
      </c>
      <c r="B435" s="42" t="str">
        <f aca="false">IF(Data!B433="","",Data!B433)</f>
        <v>Thursday</v>
      </c>
      <c r="C435" s="42" t="str">
        <f aca="false">IF(Data!C433="","",Data!C433)</f>
        <v>October</v>
      </c>
      <c r="D435" s="42" t="str">
        <f aca="false">IF(Data!D433="","",Data!D433)</f>
        <v>Submission</v>
      </c>
      <c r="E435" s="42" t="str">
        <f aca="false">IF(Data!E433="","",Data!E433)</f>
        <v/>
      </c>
      <c r="F435" s="43" t="str">
        <f aca="false">IF(Data!F433="","",Data!F433)</f>
        <v>Quarterly List (with Monthly Breakdown) of Contractors of Gov't. Contracts entered into by the Provinces/Cities/Municipalities/Barangays</v>
      </c>
      <c r="G435" s="43" t="str">
        <f aca="false">IF(Data!G433="","",Data!G433)</f>
        <v>For the Quarter ending September 30, 2026</v>
      </c>
      <c r="H435" s="42" t="str">
        <f aca="false">IF(Data!H433="","",Data!H433)</f>
        <v>Published by BIR</v>
      </c>
      <c r="I435" s="43" t="str">
        <f aca="false">IF(Data!I433="","",Data!I433)</f>
        <v/>
      </c>
    </row>
    <row r="436" customFormat="false" ht="15" hidden="false" customHeight="false" outlineLevel="0" collapsed="false">
      <c r="A436" s="41" t="n">
        <f aca="false">IF(Data!A434="","",Data!A434)</f>
        <v>46310</v>
      </c>
      <c r="B436" s="42" t="str">
        <f aca="false">IF(Data!B434="","",Data!B434)</f>
        <v>Thursday</v>
      </c>
      <c r="C436" s="42" t="str">
        <f aca="false">IF(Data!C434="","",Data!C434)</f>
        <v>October</v>
      </c>
      <c r="D436" s="42" t="str">
        <f aca="false">IF(Data!D434="","",Data!D434)</f>
        <v>Submission</v>
      </c>
      <c r="E436" s="42" t="str">
        <f aca="false">IF(Data!E434="","",Data!E434)</f>
        <v/>
      </c>
      <c r="F436" s="43" t="str">
        <f aca="false">IF(Data!F434="","",Data!F434)</f>
        <v>Summary List of Blank OCTs/TCTs/CCTs issued to all RDs</v>
      </c>
      <c r="G436" s="43" t="str">
        <f aca="false">IF(Data!G434="","",Data!G434)</f>
        <v>Month of September 2026</v>
      </c>
      <c r="H436" s="42" t="str">
        <f aca="false">IF(Data!H434="","",Data!H434)</f>
        <v>Published by BIR</v>
      </c>
      <c r="I436" s="43" t="str">
        <f aca="false">IF(Data!I434="","",Data!I434)</f>
        <v/>
      </c>
    </row>
    <row r="437" customFormat="false" ht="15" hidden="false" customHeight="false" outlineLevel="0" collapsed="false">
      <c r="A437" s="41" t="n">
        <f aca="false">IF(Data!A435="","",Data!A435)</f>
        <v>46311</v>
      </c>
      <c r="B437" s="42" t="str">
        <f aca="false">IF(Data!B435="","",Data!B435)</f>
        <v>Friday</v>
      </c>
      <c r="C437" s="42" t="str">
        <f aca="false">IF(Data!C435="","",Data!C435)</f>
        <v>October</v>
      </c>
      <c r="D437" s="42" t="str">
        <f aca="false">IF(Data!D435="","",Data!D435)</f>
        <v>Submission</v>
      </c>
      <c r="E437" s="42" t="str">
        <f aca="false">IF(Data!E435="","",Data!E435)</f>
        <v/>
      </c>
      <c r="F437" s="43" t="str">
        <f aca="false">IF(Data!F435="","",Data!F435)</f>
        <v>Consolidated Return of All Transactions based on the Reconciled Data of Stockbrokers</v>
      </c>
      <c r="G437" s="43" t="str">
        <f aca="false">IF(Data!G435="","",Data!G435)</f>
        <v>October 1-15, 2026</v>
      </c>
      <c r="H437" s="42" t="str">
        <f aca="false">IF(Data!H435="","",Data!H435)</f>
        <v>Published by BIR</v>
      </c>
      <c r="I437" s="43" t="str">
        <f aca="false">IF(Data!I435="","",Data!I435)</f>
        <v/>
      </c>
    </row>
    <row r="438" customFormat="false" ht="22.35" hidden="false" customHeight="false" outlineLevel="0" collapsed="false">
      <c r="A438" s="41" t="n">
        <f aca="false">IF(Data!A436="","",Data!A436)</f>
        <v>46315</v>
      </c>
      <c r="B438" s="42" t="str">
        <f aca="false">IF(Data!B436="","",Data!B436)</f>
        <v>Tuesday</v>
      </c>
      <c r="C438" s="42" t="str">
        <f aca="false">IF(Data!C436="","",Data!C436)</f>
        <v>October</v>
      </c>
      <c r="D438" s="42" t="str">
        <f aca="false">IF(Data!D436="","",Data!D436)</f>
        <v>Filing &amp; payment</v>
      </c>
      <c r="E438" s="42" t="str">
        <f aca="false">IF(Data!E436="","",Data!E436)</f>
        <v>1600 WP</v>
      </c>
      <c r="F438" s="43" t="str">
        <f aca="false">IF(Data!F436="","",Data!F436)</f>
        <v>BIR Form 1600 WP (Remittance Return of Percentage Tax on Winnings and Prizes Withheld by Race Track Operators) – eFPS &amp; Non-eFPS Filers</v>
      </c>
      <c r="G438" s="43" t="str">
        <f aca="false">IF(Data!G436="","",Data!G436)</f>
        <v>Month of September 2026</v>
      </c>
      <c r="H438" s="42" t="str">
        <f aca="false">IF(Data!H436="","",Data!H436)</f>
        <v>Published by BIR</v>
      </c>
      <c r="I438" s="43" t="str">
        <f aca="false">IF(Data!I436="","",Data!I436)</f>
        <v/>
      </c>
    </row>
    <row r="439" customFormat="false" ht="22.35" hidden="false" customHeight="false" outlineLevel="0" collapsed="false">
      <c r="A439" s="41" t="n">
        <f aca="false">IF(Data!A437="","",Data!A437)</f>
        <v>46315</v>
      </c>
      <c r="B439" s="42" t="str">
        <f aca="false">IF(Data!B437="","",Data!B437)</f>
        <v>Tuesday</v>
      </c>
      <c r="C439" s="42" t="str">
        <f aca="false">IF(Data!C437="","",Data!C437)</f>
        <v>October</v>
      </c>
      <c r="D439" s="42" t="str">
        <f aca="false">IF(Data!D437="","",Data!D437)</f>
        <v>Submission</v>
      </c>
      <c r="E439" s="42" t="str">
        <f aca="false">IF(Data!E437="","",Data!E437)</f>
        <v/>
      </c>
      <c r="F439" s="43" t="str">
        <f aca="false">IF(Data!F437="","",Data!F437)</f>
        <v>Quarterly Information on OCWs or OFWs Remittances Exempt from DST furnished by the Local Banks &amp; Non-Banks Money Transfer Agents</v>
      </c>
      <c r="G439" s="43" t="str">
        <f aca="false">IF(Data!G437="","",Data!G437)</f>
        <v>For the Quarter ending September 30, 2026</v>
      </c>
      <c r="H439" s="42" t="str">
        <f aca="false">IF(Data!H437="","",Data!H437)</f>
        <v>Published by BIR</v>
      </c>
      <c r="I439" s="43" t="str">
        <f aca="false">IF(Data!I437="","",Data!I437)</f>
        <v/>
      </c>
    </row>
    <row r="440" customFormat="false" ht="22.35" hidden="false" customHeight="false" outlineLevel="0" collapsed="false">
      <c r="A440" s="41" t="n">
        <f aca="false">IF(Data!A438="","",Data!A438)</f>
        <v>46315</v>
      </c>
      <c r="B440" s="42" t="str">
        <f aca="false">IF(Data!B438="","",Data!B438)</f>
        <v>Tuesday</v>
      </c>
      <c r="C440" s="42" t="str">
        <f aca="false">IF(Data!C438="","",Data!C438)</f>
        <v>October</v>
      </c>
      <c r="D440" s="42" t="str">
        <f aca="false">IF(Data!D438="","",Data!D438)</f>
        <v>Submission</v>
      </c>
      <c r="E440" s="42" t="str">
        <f aca="false">IF(Data!E438="","",Data!E438)</f>
        <v/>
      </c>
      <c r="F440" s="43" t="str">
        <f aca="false">IF(Data!F438="","",Data!F438)</f>
        <v>Quarterly Report of Printer</v>
      </c>
      <c r="G440" s="43" t="str">
        <f aca="false">IF(Data!G438="","",Data!G438)</f>
        <v>For the Quarter ending September 30, 2026</v>
      </c>
      <c r="H440" s="42" t="str">
        <f aca="false">IF(Data!H438="","",Data!H438)</f>
        <v>Published by BIR</v>
      </c>
      <c r="I440" s="43" t="str">
        <f aca="false">IF(Data!I438="","",Data!I438)</f>
        <v/>
      </c>
    </row>
    <row r="441" customFormat="false" ht="32.8" hidden="false" customHeight="false" outlineLevel="0" collapsed="false">
      <c r="A441" s="41" t="n">
        <f aca="false">IF(Data!A439="","",Data!A439)</f>
        <v>46320</v>
      </c>
      <c r="B441" s="42" t="str">
        <f aca="false">IF(Data!B439="","",Data!B439)</f>
        <v>Sunday</v>
      </c>
      <c r="C441" s="42" t="str">
        <f aca="false">IF(Data!C439="","",Data!C439)</f>
        <v>October</v>
      </c>
      <c r="D441" s="42" t="str">
        <f aca="false">IF(Data!D439="","",Data!D439)</f>
        <v>Filing &amp; payment</v>
      </c>
      <c r="E441" s="42" t="str">
        <f aca="false">IF(Data!E439="","",Data!E439)</f>
        <v>2550Q</v>
      </c>
      <c r="F441" s="43" t="str">
        <f aca="false">IF(Data!F439="","",Data!F439)</f>
        <v>BIR Form 2550Q (Quarterly Value-Added Tax Return) - eFPS &amp; Non-eFPS Filers</v>
      </c>
      <c r="G441" s="43" t="str">
        <f aca="false">IF(Data!G439="","",Data!G439)</f>
        <v>For the Quarter ending September 30, 2026</v>
      </c>
      <c r="H441" s="42" t="str">
        <f aca="false">IF(Data!H439="","",Data!H439)</f>
        <v>Published by BIR</v>
      </c>
      <c r="I441" s="43" t="str">
        <f aca="false">IF(Data!I439="","",Data!I439)</f>
        <v>Deadline notation: statutory due date falls on a Sunday — filing/payment moves to the next working day, Monday, 26 October 2026.</v>
      </c>
    </row>
    <row r="442" customFormat="false" ht="32.8" hidden="false" customHeight="false" outlineLevel="0" collapsed="false">
      <c r="A442" s="41" t="n">
        <f aca="false">IF(Data!A440="","",Data!A440)</f>
        <v>46320</v>
      </c>
      <c r="B442" s="42" t="str">
        <f aca="false">IF(Data!B440="","",Data!B440)</f>
        <v>Sunday</v>
      </c>
      <c r="C442" s="42" t="str">
        <f aca="false">IF(Data!C440="","",Data!C440)</f>
        <v>October</v>
      </c>
      <c r="D442" s="42" t="str">
        <f aca="false">IF(Data!D440="","",Data!D440)</f>
        <v>Filing &amp; payment</v>
      </c>
      <c r="E442" s="42" t="str">
        <f aca="false">IF(Data!E440="","",Data!E440)</f>
        <v>2551Q</v>
      </c>
      <c r="F442" s="43" t="str">
        <f aca="false">IF(Data!F440="","",Data!F440)</f>
        <v>BIR Form 2551Q (Quarterly Percentage Tax Return) – eFPS &amp; Non-eFPS Filers</v>
      </c>
      <c r="G442" s="43" t="str">
        <f aca="false">IF(Data!G440="","",Data!G440)</f>
        <v>For the Quarter ending September 30, 2026</v>
      </c>
      <c r="H442" s="42" t="str">
        <f aca="false">IF(Data!H440="","",Data!H440)</f>
        <v>Published by BIR</v>
      </c>
      <c r="I442" s="43" t="str">
        <f aca="false">IF(Data!I440="","",Data!I440)</f>
        <v>Deadline notation: statutory due date falls on a Sunday — filing/payment moves to the next working day, Monday, 26 October 2026.</v>
      </c>
    </row>
    <row r="443" customFormat="false" ht="32.8" hidden="false" customHeight="false" outlineLevel="0" collapsed="false">
      <c r="A443" s="41" t="n">
        <f aca="false">IF(Data!A441="","",Data!A441)</f>
        <v>46320</v>
      </c>
      <c r="B443" s="42" t="str">
        <f aca="false">IF(Data!B441="","",Data!B441)</f>
        <v>Sunday</v>
      </c>
      <c r="C443" s="42" t="str">
        <f aca="false">IF(Data!C441="","",Data!C441)</f>
        <v>October</v>
      </c>
      <c r="D443" s="42" t="str">
        <f aca="false">IF(Data!D441="","",Data!D441)</f>
        <v>Submission</v>
      </c>
      <c r="E443" s="42" t="str">
        <f aca="false">IF(Data!E441="","",Data!E441)</f>
        <v/>
      </c>
      <c r="F443" s="43" t="str">
        <f aca="false">IF(Data!F441="","",Data!F441)</f>
        <v>Quarterly Summary List of Sales/Purchases/Importations by a VAT Registered Taxpayers - Non-eFPS Filers</v>
      </c>
      <c r="G443" s="43" t="str">
        <f aca="false">IF(Data!G441="","",Data!G441)</f>
        <v>For the Quarter ending September 30, 2026</v>
      </c>
      <c r="H443" s="42" t="str">
        <f aca="false">IF(Data!H441="","",Data!H441)</f>
        <v>Published by BIR</v>
      </c>
      <c r="I443" s="43" t="str">
        <f aca="false">IF(Data!I441="","",Data!I441)</f>
        <v>Deadline notation: statutory due date falls on a Sunday — filing/payment moves to the next working day, Monday, 26 October 2026.</v>
      </c>
    </row>
    <row r="444" customFormat="false" ht="32.8" hidden="false" customHeight="false" outlineLevel="0" collapsed="false">
      <c r="A444" s="41" t="n">
        <f aca="false">IF(Data!A442="","",Data!A442)</f>
        <v>46320</v>
      </c>
      <c r="B444" s="42" t="str">
        <f aca="false">IF(Data!B442="","",Data!B442)</f>
        <v>Sunday</v>
      </c>
      <c r="C444" s="42" t="str">
        <f aca="false">IF(Data!C442="","",Data!C442)</f>
        <v>October</v>
      </c>
      <c r="D444" s="42" t="str">
        <f aca="false">IF(Data!D442="","",Data!D442)</f>
        <v>Submission</v>
      </c>
      <c r="E444" s="42" t="str">
        <f aca="false">IF(Data!E442="","",Data!E442)</f>
        <v/>
      </c>
      <c r="F444" s="43" t="str">
        <f aca="false">IF(Data!F442="","",Data!F442)</f>
        <v>Sworn Statement of Manufacturer's or Importer's Volume of Sales of each particular Brand of Alcohol Products, Tobacco Products and Sweetened Beverage Products</v>
      </c>
      <c r="G444" s="43" t="str">
        <f aca="false">IF(Data!G442="","",Data!G442)</f>
        <v>For the Quarter ending September 30, 2026</v>
      </c>
      <c r="H444" s="42" t="str">
        <f aca="false">IF(Data!H442="","",Data!H442)</f>
        <v>Published by BIR</v>
      </c>
      <c r="I444" s="43" t="str">
        <f aca="false">IF(Data!I442="","",Data!I442)</f>
        <v>Deadline notation: statutory due date falls on a Sunday — filing/payment moves to the next working day, Monday, 26 October 2026.</v>
      </c>
    </row>
    <row r="445" customFormat="false" ht="22.35" hidden="false" customHeight="false" outlineLevel="0" collapsed="false">
      <c r="A445" s="41" t="n">
        <f aca="false">IF(Data!A443="","",Data!A443)</f>
        <v>46325</v>
      </c>
      <c r="B445" s="42" t="str">
        <f aca="false">IF(Data!B443="","",Data!B443)</f>
        <v>Friday</v>
      </c>
      <c r="C445" s="42" t="str">
        <f aca="false">IF(Data!C443="","",Data!C443)</f>
        <v>October</v>
      </c>
      <c r="D445" s="42" t="str">
        <f aca="false">IF(Data!D443="","",Data!D443)</f>
        <v>Filing &amp; payment</v>
      </c>
      <c r="E445" s="42" t="str">
        <f aca="false">IF(Data!E443="","",Data!E443)</f>
        <v>1702Q</v>
      </c>
      <c r="F445" s="43" t="str">
        <f aca="false">IF(Data!F443="","",Data!F443)</f>
        <v>BIR Form 1702Q (Quarterly Income Tax Return For Corporations, Partnerships and Other Non-Individual Taxpayers) and Summary Alphalist of Withholding Taxes (SAWT)</v>
      </c>
      <c r="G445" s="43" t="str">
        <f aca="false">IF(Data!G443="","",Data!G443)</f>
        <v>Fiscal Quarter ending August 31, 2026</v>
      </c>
      <c r="H445" s="42" t="str">
        <f aca="false">IF(Data!H443="","",Data!H443)</f>
        <v>Published by BIR</v>
      </c>
      <c r="I445" s="43" t="str">
        <f aca="false">IF(Data!I443="","",Data!I443)</f>
        <v/>
      </c>
    </row>
    <row r="446" customFormat="false" ht="15" hidden="false" customHeight="false" outlineLevel="0" collapsed="false">
      <c r="A446" s="41" t="n">
        <f aca="false">IF(Data!A444="","",Data!A444)</f>
        <v>46325</v>
      </c>
      <c r="B446" s="42" t="str">
        <f aca="false">IF(Data!B444="","",Data!B444)</f>
        <v>Friday</v>
      </c>
      <c r="C446" s="42" t="str">
        <f aca="false">IF(Data!C444="","",Data!C444)</f>
        <v>October</v>
      </c>
      <c r="D446" s="42" t="str">
        <f aca="false">IF(Data!D444="","",Data!D444)</f>
        <v>Registration</v>
      </c>
      <c r="E446" s="42" t="str">
        <f aca="false">IF(Data!E444="","",Data!E444)</f>
        <v/>
      </c>
      <c r="F446" s="43" t="str">
        <f aca="false">IF(Data!F444="","",Data!F444)</f>
        <v>Computerized Books of Accounts and Other Accounting Records</v>
      </c>
      <c r="G446" s="43" t="str">
        <f aca="false">IF(Data!G444="","",Data!G444)</f>
        <v>Fiscal Year ending September 30, 2026</v>
      </c>
      <c r="H446" s="42" t="str">
        <f aca="false">IF(Data!H444="","",Data!H444)</f>
        <v>Published by BIR</v>
      </c>
      <c r="I446" s="43" t="str">
        <f aca="false">IF(Data!I444="","",Data!I444)</f>
        <v/>
      </c>
    </row>
    <row r="447" customFormat="false" ht="32.8" hidden="false" customHeight="false" outlineLevel="0" collapsed="false">
      <c r="A447" s="41" t="n">
        <f aca="false">IF(Data!A445="","",Data!A445)</f>
        <v>46325</v>
      </c>
      <c r="B447" s="42" t="str">
        <f aca="false">IF(Data!B445="","",Data!B445)</f>
        <v>Friday</v>
      </c>
      <c r="C447" s="42" t="str">
        <f aca="false">IF(Data!C445="","",Data!C445)</f>
        <v>October</v>
      </c>
      <c r="D447" s="42" t="str">
        <f aca="false">IF(Data!D445="","",Data!D445)</f>
        <v>Submission</v>
      </c>
      <c r="E447" s="42" t="str">
        <f aca="false">IF(Data!E445="","",Data!E445)</f>
        <v>1702</v>
      </c>
      <c r="F447" s="43" t="str">
        <f aca="false">IF(Data!F445="","",Data!F445)</f>
        <v>Proof of eFiled BIR Form 1702 – RT/EX/MX with Audited Financial Statements (AFS), 1709 (if applicable), and Other Attachments through Electronic Audited Financial Statements (eAFS) or Manually</v>
      </c>
      <c r="G447" s="43" t="str">
        <f aca="false">IF(Data!G445="","",Data!G445)</f>
        <v>Fiscal Year ending June 30, 2026</v>
      </c>
      <c r="H447" s="42" t="str">
        <f aca="false">IF(Data!H445="","",Data!H445)</f>
        <v>Published by BIR</v>
      </c>
      <c r="I447" s="43" t="str">
        <f aca="false">IF(Data!I445="","",Data!I445)</f>
        <v/>
      </c>
    </row>
    <row r="448" customFormat="false" ht="22.35" hidden="false" customHeight="false" outlineLevel="0" collapsed="false">
      <c r="A448" s="41" t="n">
        <f aca="false">IF(Data!A446="","",Data!A446)</f>
        <v>46325</v>
      </c>
      <c r="B448" s="42" t="str">
        <f aca="false">IF(Data!B446="","",Data!B446)</f>
        <v>Friday</v>
      </c>
      <c r="C448" s="42" t="str">
        <f aca="false">IF(Data!C446="","",Data!C446)</f>
        <v>October</v>
      </c>
      <c r="D448" s="42" t="str">
        <f aca="false">IF(Data!D446="","",Data!D446)</f>
        <v>Submission</v>
      </c>
      <c r="E448" s="42" t="str">
        <f aca="false">IF(Data!E446="","",Data!E446)</f>
        <v/>
      </c>
      <c r="F448" s="43" t="str">
        <f aca="false">IF(Data!F446="","",Data!F446)</f>
        <v>Soft Copies of Inventory List and Schedules stored and saved in DVD-R/USB properly labeled together with Notarized Sworn Declaration</v>
      </c>
      <c r="G448" s="43" t="str">
        <f aca="false">IF(Data!G446="","",Data!G446)</f>
        <v>Fiscal Year ending September 30, 2026</v>
      </c>
      <c r="H448" s="42" t="str">
        <f aca="false">IF(Data!H446="","",Data!H446)</f>
        <v>Published by BIR</v>
      </c>
      <c r="I448" s="43" t="str">
        <f aca="false">IF(Data!I446="","",Data!I446)</f>
        <v/>
      </c>
    </row>
    <row r="449" customFormat="false" ht="22.35" hidden="false" customHeight="false" outlineLevel="0" collapsed="false">
      <c r="A449" s="41" t="n">
        <f aca="false">IF(Data!A447="","",Data!A447)</f>
        <v>46325</v>
      </c>
      <c r="B449" s="42" t="str">
        <f aca="false">IF(Data!B447="","",Data!B447)</f>
        <v>Friday</v>
      </c>
      <c r="C449" s="42" t="str">
        <f aca="false">IF(Data!C447="","",Data!C447)</f>
        <v>October</v>
      </c>
      <c r="D449" s="42" t="str">
        <f aca="false">IF(Data!D447="","",Data!D447)</f>
        <v>Submission</v>
      </c>
      <c r="E449" s="42" t="str">
        <f aca="false">IF(Data!E447="","",Data!E447)</f>
        <v/>
      </c>
      <c r="F449" s="43" t="str">
        <f aca="false">IF(Data!F447="","",Data!F447)</f>
        <v>Quarterly Summary List of Sales/Purchases/Importations by a VAT Registered Taxpayers - eFPS Filers</v>
      </c>
      <c r="G449" s="43" t="str">
        <f aca="false">IF(Data!G447="","",Data!G447)</f>
        <v>For the Quarter ending September 30, 2026</v>
      </c>
      <c r="H449" s="42" t="str">
        <f aca="false">IF(Data!H447="","",Data!H447)</f>
        <v>Published by BIR</v>
      </c>
      <c r="I449" s="43" t="str">
        <f aca="false">IF(Data!I447="","",Data!I447)</f>
        <v/>
      </c>
    </row>
    <row r="450" customFormat="false" ht="32.8" hidden="false" customHeight="false" outlineLevel="0" collapsed="false">
      <c r="A450" s="41" t="n">
        <f aca="false">IF(Data!A448="","",Data!A448)</f>
        <v>46326</v>
      </c>
      <c r="B450" s="42" t="str">
        <f aca="false">IF(Data!B448="","",Data!B448)</f>
        <v>Saturday</v>
      </c>
      <c r="C450" s="42" t="str">
        <f aca="false">IF(Data!C448="","",Data!C448)</f>
        <v>October</v>
      </c>
      <c r="D450" s="42" t="str">
        <f aca="false">IF(Data!D448="","",Data!D448)</f>
        <v>Filing &amp; payment</v>
      </c>
      <c r="E450" s="42" t="str">
        <f aca="false">IF(Data!E448="","",Data!E448)</f>
        <v>1601-EQ</v>
      </c>
      <c r="F450" s="43" t="str">
        <f aca="false">IF(Data!F448="","",Data!F448)</f>
        <v>BIR Form 1601-EQ (Quarterly Remittance Return of Creditable Income Taxes Withheld-Expanded) and Quarterly Alphalist of Payees (QAP) – eFPS &amp; Non-eFPS Filers</v>
      </c>
      <c r="G450" s="43" t="str">
        <f aca="false">IF(Data!G448="","",Data!G448)</f>
        <v>For the Quarter ending September 30, 2026</v>
      </c>
      <c r="H450" s="42" t="str">
        <f aca="false">IF(Data!H448="","",Data!H448)</f>
        <v>Published by BIR</v>
      </c>
      <c r="I450" s="43" t="str">
        <f aca="false">IF(Data!I448="","",Data!I448)</f>
        <v>Deadline notation: statutory due date falls on a Saturday — filing/payment moves to the next working day, Tuesday, 03 November 2026.</v>
      </c>
    </row>
    <row r="451" customFormat="false" ht="32.8" hidden="false" customHeight="false" outlineLevel="0" collapsed="false">
      <c r="A451" s="41" t="n">
        <f aca="false">IF(Data!A449="","",Data!A449)</f>
        <v>46326</v>
      </c>
      <c r="B451" s="42" t="str">
        <f aca="false">IF(Data!B449="","",Data!B449)</f>
        <v>Saturday</v>
      </c>
      <c r="C451" s="42" t="str">
        <f aca="false">IF(Data!C449="","",Data!C449)</f>
        <v>October</v>
      </c>
      <c r="D451" s="42" t="str">
        <f aca="false">IF(Data!D449="","",Data!D449)</f>
        <v>Filing &amp; payment</v>
      </c>
      <c r="E451" s="42" t="str">
        <f aca="false">IF(Data!E449="","",Data!E449)</f>
        <v>1601-FQ</v>
      </c>
      <c r="F451" s="43" t="str">
        <f aca="false">IF(Data!F449="","",Data!F449)</f>
        <v>BIR Form 1601-FQ (Quarterly Remittance Return of Final Income Taxes Withheld) and Quarterly Alphalist of Payees (QAP) – eFPS &amp; Non-eFPS Filers</v>
      </c>
      <c r="G451" s="43" t="str">
        <f aca="false">IF(Data!G449="","",Data!G449)</f>
        <v>For the Quarter ending September 30, 2026</v>
      </c>
      <c r="H451" s="42" t="str">
        <f aca="false">IF(Data!H449="","",Data!H449)</f>
        <v>Published by BIR</v>
      </c>
      <c r="I451" s="43" t="str">
        <f aca="false">IF(Data!I449="","",Data!I449)</f>
        <v>Deadline notation: statutory due date falls on a Saturday — filing/payment moves to the next working day, Tuesday, 03 November 2026.</v>
      </c>
    </row>
    <row r="452" customFormat="false" ht="32.8" hidden="false" customHeight="false" outlineLevel="0" collapsed="false">
      <c r="A452" s="41" t="n">
        <f aca="false">IF(Data!A450="","",Data!A450)</f>
        <v>46326</v>
      </c>
      <c r="B452" s="42" t="str">
        <f aca="false">IF(Data!B450="","",Data!B450)</f>
        <v>Saturday</v>
      </c>
      <c r="C452" s="42" t="str">
        <f aca="false">IF(Data!C450="","",Data!C450)</f>
        <v>October</v>
      </c>
      <c r="D452" s="42" t="str">
        <f aca="false">IF(Data!D450="","",Data!D450)</f>
        <v>Filing &amp; payment</v>
      </c>
      <c r="E452" s="42" t="str">
        <f aca="false">IF(Data!E450="","",Data!E450)</f>
        <v>1602Q</v>
      </c>
      <c r="F452" s="43" t="str">
        <f aca="false">IF(Data!F450="","",Data!F450)</f>
        <v>BIR Form 1602Q (Quarterly Remittance Return of Final Taxes Withheld on Interest Paid on Deposits and Yield on Deposit Substitutes/Trusts/Etc.) – eFPS &amp; Non-eFPS Filers</v>
      </c>
      <c r="G452" s="43" t="str">
        <f aca="false">IF(Data!G450="","",Data!G450)</f>
        <v>For the Quarter ending September 30, 2026</v>
      </c>
      <c r="H452" s="42" t="str">
        <f aca="false">IF(Data!H450="","",Data!H450)</f>
        <v>Published by BIR</v>
      </c>
      <c r="I452" s="43" t="str">
        <f aca="false">IF(Data!I450="","",Data!I450)</f>
        <v>Deadline notation: statutory due date falls on a Saturday — filing/payment moves to the next working day, Tuesday, 03 November 2026.</v>
      </c>
    </row>
    <row r="453" customFormat="false" ht="32.8" hidden="false" customHeight="false" outlineLevel="0" collapsed="false">
      <c r="A453" s="41" t="n">
        <f aca="false">IF(Data!A451="","",Data!A451)</f>
        <v>46326</v>
      </c>
      <c r="B453" s="42" t="str">
        <f aca="false">IF(Data!B451="","",Data!B451)</f>
        <v>Saturday</v>
      </c>
      <c r="C453" s="42" t="str">
        <f aca="false">IF(Data!C451="","",Data!C451)</f>
        <v>October</v>
      </c>
      <c r="D453" s="42" t="str">
        <f aca="false">IF(Data!D451="","",Data!D451)</f>
        <v>Filing &amp; payment</v>
      </c>
      <c r="E453" s="42" t="str">
        <f aca="false">IF(Data!E451="","",Data!E451)</f>
        <v>1603Q</v>
      </c>
      <c r="F453" s="43" t="str">
        <f aca="false">IF(Data!F451="","",Data!F451)</f>
        <v>BIR Form 1603Q (Quarterly Remittance Return of Final Income Taxes Withheld on Fringe Benefits Paid to Employees Other Than Rank and File) – eFPS &amp; Non-eFPS Filers</v>
      </c>
      <c r="G453" s="43" t="str">
        <f aca="false">IF(Data!G451="","",Data!G451)</f>
        <v>For the Quarter ending September 30, 2026</v>
      </c>
      <c r="H453" s="42" t="str">
        <f aca="false">IF(Data!H451="","",Data!H451)</f>
        <v>Published by BIR</v>
      </c>
      <c r="I453" s="43" t="str">
        <f aca="false">IF(Data!I451="","",Data!I451)</f>
        <v>Deadline notation: statutory due date falls on a Saturday — filing/payment moves to the next working day, Tuesday, 03 November 2026.</v>
      </c>
    </row>
    <row r="454" customFormat="false" ht="32.8" hidden="false" customHeight="false" outlineLevel="0" collapsed="false">
      <c r="A454" s="41" t="n">
        <f aca="false">IF(Data!A452="","",Data!A452)</f>
        <v>46326</v>
      </c>
      <c r="B454" s="42" t="str">
        <f aca="false">IF(Data!B452="","",Data!B452)</f>
        <v>Saturday</v>
      </c>
      <c r="C454" s="42" t="str">
        <f aca="false">IF(Data!C452="","",Data!C452)</f>
        <v>October</v>
      </c>
      <c r="D454" s="42" t="str">
        <f aca="false">IF(Data!D452="","",Data!D452)</f>
        <v>Filing &amp; payment</v>
      </c>
      <c r="E454" s="42" t="str">
        <f aca="false">IF(Data!E452="","",Data!E452)</f>
        <v>1621</v>
      </c>
      <c r="F454" s="43" t="str">
        <f aca="false">IF(Data!F452="","",Data!F452)</f>
        <v>BIR Form 1621 (Quarterly Remittance Return of Tax Withheld on the Amount Withdrawn from Decedent's Deposit Account) – eFPS &amp; Non-eFPS Filers</v>
      </c>
      <c r="G454" s="43" t="str">
        <f aca="false">IF(Data!G452="","",Data!G452)</f>
        <v>For the Quarter ending September 30, 2026</v>
      </c>
      <c r="H454" s="42" t="str">
        <f aca="false">IF(Data!H452="","",Data!H452)</f>
        <v>Published by BIR</v>
      </c>
      <c r="I454" s="43" t="str">
        <f aca="false">IF(Data!I452="","",Data!I452)</f>
        <v>Deadline notation: statutory due date falls on a Saturday — filing/payment moves to the next working day, Tuesday, 03 November 2026.</v>
      </c>
    </row>
    <row r="455" customFormat="false" ht="32.8" hidden="false" customHeight="false" outlineLevel="0" collapsed="false">
      <c r="A455" s="41" t="n">
        <f aca="false">IF(Data!A453="","",Data!A453)</f>
        <v>46327</v>
      </c>
      <c r="B455" s="42" t="str">
        <f aca="false">IF(Data!B453="","",Data!B453)</f>
        <v>Sunday</v>
      </c>
      <c r="C455" s="42" t="str">
        <f aca="false">IF(Data!C453="","",Data!C453)</f>
        <v>November</v>
      </c>
      <c r="D455" s="42" t="str">
        <f aca="false">IF(Data!D453="","",Data!D453)</f>
        <v>Submission</v>
      </c>
      <c r="E455" s="42" t="str">
        <f aca="false">IF(Data!E453="","",Data!E453)</f>
        <v/>
      </c>
      <c r="F455" s="43" t="str">
        <f aca="false">IF(Data!F453="","",Data!F453)</f>
        <v>Consolidated Return of All Transactions based on Reconciled Data of Stockbrokers</v>
      </c>
      <c r="G455" s="43" t="str">
        <f aca="false">IF(Data!G453="","",Data!G453)</f>
        <v>October 16-31, 2026</v>
      </c>
      <c r="H455" s="42" t="str">
        <f aca="false">IF(Data!H453="","",Data!H453)</f>
        <v>Published by BIR</v>
      </c>
      <c r="I455" s="43" t="str">
        <f aca="false">IF(Data!I453="","",Data!I453)</f>
        <v>Deadline notation: statutory due date falls on All Saints' Day — filing/payment moves to the next working day, Tuesday, 03 November 2026.</v>
      </c>
    </row>
    <row r="456" customFormat="false" ht="32.8" hidden="false" customHeight="false" outlineLevel="0" collapsed="false">
      <c r="A456" s="41" t="n">
        <f aca="false">IF(Data!A454="","",Data!A454)</f>
        <v>46327</v>
      </c>
      <c r="B456" s="42" t="str">
        <f aca="false">IF(Data!B454="","",Data!B454)</f>
        <v>Sunday</v>
      </c>
      <c r="C456" s="42" t="str">
        <f aca="false">IF(Data!C454="","",Data!C454)</f>
        <v>November</v>
      </c>
      <c r="D456" s="42" t="str">
        <f aca="false">IF(Data!D454="","",Data!D454)</f>
        <v>Submission</v>
      </c>
      <c r="E456" s="42" t="str">
        <f aca="false">IF(Data!E454="","",Data!E454)</f>
        <v/>
      </c>
      <c r="F456" s="43" t="str">
        <f aca="false">IF(Data!F454="","",Data!F454)</f>
        <v>Engagement Letters and Renewals or Subsequent Agreements for Financial Audit by Independent CPAs</v>
      </c>
      <c r="G456" s="43" t="str">
        <f aca="false">IF(Data!G454="","",Data!G454)</f>
        <v>Calendar Year beginning January 1, 2027</v>
      </c>
      <c r="H456" s="42" t="str">
        <f aca="false">IF(Data!H454="","",Data!H454)</f>
        <v>Published by BIR</v>
      </c>
      <c r="I456" s="43" t="str">
        <f aca="false">IF(Data!I454="","",Data!I454)</f>
        <v>Deadline notation: statutory due date falls on All Saints' Day — filing/payment moves to the next working day, Tuesday, 03 November 2026.</v>
      </c>
    </row>
    <row r="457" customFormat="false" ht="15" hidden="false" customHeight="false" outlineLevel="0" collapsed="false">
      <c r="A457" s="41" t="n">
        <f aca="false">IF(Data!A455="","",Data!A455)</f>
        <v>46331</v>
      </c>
      <c r="B457" s="42" t="str">
        <f aca="false">IF(Data!B455="","",Data!B455)</f>
        <v>Thursday</v>
      </c>
      <c r="C457" s="42" t="str">
        <f aca="false">IF(Data!C455="","",Data!C455)</f>
        <v>November</v>
      </c>
      <c r="D457" s="42" t="str">
        <f aca="false">IF(Data!D455="","",Data!D455)</f>
        <v>Filing &amp; payment</v>
      </c>
      <c r="E457" s="42" t="str">
        <f aca="false">IF(Data!E455="","",Data!E455)</f>
        <v>2000</v>
      </c>
      <c r="F457" s="43" t="str">
        <f aca="false">IF(Data!F455="","",Data!F455)</f>
        <v>BIR Form 2000 (Monthly Documentary Stamp Tax Declaration/Return)</v>
      </c>
      <c r="G457" s="43" t="str">
        <f aca="false">IF(Data!G455="","",Data!G455)</f>
        <v>Month of October 2026</v>
      </c>
      <c r="H457" s="42" t="str">
        <f aca="false">IF(Data!H455="","",Data!H455)</f>
        <v>Published by BIR</v>
      </c>
      <c r="I457" s="43" t="str">
        <f aca="false">IF(Data!I455="","",Data!I455)</f>
        <v/>
      </c>
    </row>
    <row r="458" customFormat="false" ht="15" hidden="false" customHeight="false" outlineLevel="0" collapsed="false">
      <c r="A458" s="41" t="n">
        <f aca="false">IF(Data!A456="","",Data!A456)</f>
        <v>46331</v>
      </c>
      <c r="B458" s="42" t="str">
        <f aca="false">IF(Data!B456="","",Data!B456)</f>
        <v>Thursday</v>
      </c>
      <c r="C458" s="42" t="str">
        <f aca="false">IF(Data!C456="","",Data!C456)</f>
        <v>November</v>
      </c>
      <c r="D458" s="42" t="str">
        <f aca="false">IF(Data!D456="","",Data!D456)</f>
        <v>Filing &amp; payment</v>
      </c>
      <c r="E458" s="42" t="str">
        <f aca="false">IF(Data!E456="","",Data!E456)</f>
        <v>2000-OT</v>
      </c>
      <c r="F458" s="43" t="str">
        <f aca="false">IF(Data!F456="","",Data!F456)</f>
        <v>BIR Form 2000-OT (Documentary Stamp Tax Declaration/Return One Time Transactions)</v>
      </c>
      <c r="G458" s="43" t="str">
        <f aca="false">IF(Data!G456="","",Data!G456)</f>
        <v>Month of October 2026</v>
      </c>
      <c r="H458" s="42" t="str">
        <f aca="false">IF(Data!H456="","",Data!H456)</f>
        <v>Published by BIR</v>
      </c>
      <c r="I458" s="43" t="str">
        <f aca="false">IF(Data!I456="","",Data!I456)</f>
        <v/>
      </c>
    </row>
    <row r="459" customFormat="false" ht="22.35" hidden="false" customHeight="false" outlineLevel="0" collapsed="false">
      <c r="A459" s="41" t="n">
        <f aca="false">IF(Data!A457="","",Data!A457)</f>
        <v>46331</v>
      </c>
      <c r="B459" s="42" t="str">
        <f aca="false">IF(Data!B457="","",Data!B457)</f>
        <v>Thursday</v>
      </c>
      <c r="C459" s="42" t="str">
        <f aca="false">IF(Data!C457="","",Data!C457)</f>
        <v>November</v>
      </c>
      <c r="D459" s="42" t="str">
        <f aca="false">IF(Data!D457="","",Data!D457)</f>
        <v>Submission</v>
      </c>
      <c r="E459" s="42" t="str">
        <f aca="false">IF(Data!E457="","",Data!E457)</f>
        <v/>
      </c>
      <c r="F459" s="43" t="str">
        <f aca="false">IF(Data!F457="","",Data!F457)</f>
        <v>Summary Report of Certification issued by the President of the National Home Mortgage Finance Corporation (NHMFC)</v>
      </c>
      <c r="G459" s="43" t="str">
        <f aca="false">IF(Data!G457="","",Data!G457)</f>
        <v>Month of October 2026</v>
      </c>
      <c r="H459" s="42" t="str">
        <f aca="false">IF(Data!H457="","",Data!H457)</f>
        <v>Published by BIR</v>
      </c>
      <c r="I459" s="43" t="str">
        <f aca="false">IF(Data!I457="","",Data!I457)</f>
        <v/>
      </c>
    </row>
    <row r="460" customFormat="false" ht="43.25" hidden="false" customHeight="false" outlineLevel="0" collapsed="false">
      <c r="A460" s="41" t="n">
        <f aca="false">IF(Data!A458="","",Data!A458)</f>
        <v>46334</v>
      </c>
      <c r="B460" s="42" t="str">
        <f aca="false">IF(Data!B458="","",Data!B458)</f>
        <v>Sunday</v>
      </c>
      <c r="C460" s="42" t="str">
        <f aca="false">IF(Data!C458="","",Data!C458)</f>
        <v>November</v>
      </c>
      <c r="D460" s="42" t="str">
        <f aca="false">IF(Data!D458="","",Data!D458)</f>
        <v>Submission</v>
      </c>
      <c r="E460" s="42" t="str">
        <f aca="false">IF(Data!E458="","",Data!E458)</f>
        <v/>
      </c>
      <c r="F460" s="43" t="str">
        <f aca="false">IF(Data!F458="","",Data!F458)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460" s="43" t="str">
        <f aca="false">IF(Data!G458="","",Data!G458)</f>
        <v>Month of October 2026</v>
      </c>
      <c r="H460" s="42" t="str">
        <f aca="false">IF(Data!H458="","",Data!H458)</f>
        <v>Published by BIR</v>
      </c>
      <c r="I460" s="43" t="str">
        <f aca="false">IF(Data!I458="","",Data!I458)</f>
        <v>Deadline notation: statutory due date falls on a Sunday — filing/payment moves to the next working day, Monday, 09 November 2026.</v>
      </c>
    </row>
    <row r="461" customFormat="false" ht="32.8" hidden="false" customHeight="false" outlineLevel="0" collapsed="false">
      <c r="A461" s="41" t="n">
        <f aca="false">IF(Data!A459="","",Data!A459)</f>
        <v>46334</v>
      </c>
      <c r="B461" s="42" t="str">
        <f aca="false">IF(Data!B459="","",Data!B459)</f>
        <v>Sunday</v>
      </c>
      <c r="C461" s="42" t="str">
        <f aca="false">IF(Data!C459="","",Data!C459)</f>
        <v>November</v>
      </c>
      <c r="D461" s="42" t="str">
        <f aca="false">IF(Data!D459="","",Data!D459)</f>
        <v>Submission</v>
      </c>
      <c r="E461" s="42" t="str">
        <f aca="false">IF(Data!E459="","",Data!E459)</f>
        <v/>
      </c>
      <c r="F461" s="43" t="str">
        <f aca="false">IF(Data!F459="","",Data!F459)</f>
        <v>Monthly e-Sales Report for All Taxpayers using CRM/POS and/or Other Similar Business Machines whose last digit of 9-digit TIN is Even Number</v>
      </c>
      <c r="G461" s="43" t="str">
        <f aca="false">IF(Data!G459="","",Data!G459)</f>
        <v>Month of October 2026</v>
      </c>
      <c r="H461" s="42" t="str">
        <f aca="false">IF(Data!H459="","",Data!H459)</f>
        <v>Published by BIR</v>
      </c>
      <c r="I461" s="43" t="str">
        <f aca="false">IF(Data!I459="","",Data!I459)</f>
        <v>Deadline notation: statutory due date falls on a Sunday — filing/payment moves to the next working day, Monday, 09 November 2026.</v>
      </c>
    </row>
    <row r="462" customFormat="false" ht="32.8" hidden="false" customHeight="false" outlineLevel="0" collapsed="false">
      <c r="A462" s="41" t="n">
        <f aca="false">IF(Data!A460="","",Data!A460)</f>
        <v>46336</v>
      </c>
      <c r="B462" s="42" t="str">
        <f aca="false">IF(Data!B460="","",Data!B460)</f>
        <v>Tuesday</v>
      </c>
      <c r="C462" s="42" t="str">
        <f aca="false">IF(Data!C460="","",Data!C460)</f>
        <v>November</v>
      </c>
      <c r="D462" s="42" t="str">
        <f aca="false">IF(Data!D460="","",Data!D460)</f>
        <v>Filing &amp; payment</v>
      </c>
      <c r="E462" s="42" t="str">
        <f aca="false">IF(Data!E460="","",Data!E460)</f>
        <v>1601-C, 0619-E, 0619-F</v>
      </c>
      <c r="F462" s="43" t="str">
        <f aca="false">IF(Data!F460="","",Data!F460)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462" s="43" t="str">
        <f aca="false">IF(Data!G460="","",Data!G460)</f>
        <v>Month of October 2026</v>
      </c>
      <c r="H462" s="42" t="str">
        <f aca="false">IF(Data!H460="","",Data!H460)</f>
        <v>Published by BIR</v>
      </c>
      <c r="I462" s="43" t="str">
        <f aca="false">IF(Data!I460="","",Data!I460)</f>
        <v/>
      </c>
    </row>
    <row r="463" customFormat="false" ht="22.35" hidden="false" customHeight="false" outlineLevel="0" collapsed="false">
      <c r="A463" s="41" t="n">
        <f aca="false">IF(Data!A461="","",Data!A461)</f>
        <v>46336</v>
      </c>
      <c r="B463" s="42" t="str">
        <f aca="false">IF(Data!B461="","",Data!B461)</f>
        <v>Tuesday</v>
      </c>
      <c r="C463" s="42" t="str">
        <f aca="false">IF(Data!C461="","",Data!C461)</f>
        <v>November</v>
      </c>
      <c r="D463" s="42" t="str">
        <f aca="false">IF(Data!D461="","",Data!D461)</f>
        <v>Filing &amp; payment</v>
      </c>
      <c r="E463" s="42" t="str">
        <f aca="false">IF(Data!E461="","",Data!E461)</f>
        <v>2200-M</v>
      </c>
      <c r="F463" s="43" t="str">
        <f aca="false">IF(Data!F461="","",Data!F461)</f>
        <v>BIR Form 2200-M Excise Tax Return for the Amount of Excise Taxes Collected from Payment Made to Sellers of Metallic Minerals</v>
      </c>
      <c r="G463" s="43" t="str">
        <f aca="false">IF(Data!G461="","",Data!G461)</f>
        <v>Month of October 2026</v>
      </c>
      <c r="H463" s="42" t="str">
        <f aca="false">IF(Data!H461="","",Data!H461)</f>
        <v>Published by BIR</v>
      </c>
      <c r="I463" s="43" t="str">
        <f aca="false">IF(Data!I461="","",Data!I461)</f>
        <v/>
      </c>
    </row>
    <row r="464" customFormat="false" ht="32.8" hidden="false" customHeight="false" outlineLevel="0" collapsed="false">
      <c r="A464" s="41" t="n">
        <f aca="false">IF(Data!A462="","",Data!A462)</f>
        <v>46336</v>
      </c>
      <c r="B464" s="42" t="str">
        <f aca="false">IF(Data!B462="","",Data!B462)</f>
        <v>Tuesday</v>
      </c>
      <c r="C464" s="42" t="str">
        <f aca="false">IF(Data!C462="","",Data!C462)</f>
        <v>November</v>
      </c>
      <c r="D464" s="42" t="str">
        <f aca="false">IF(Data!D462="","",Data!D462)</f>
        <v>Filing &amp; payment</v>
      </c>
      <c r="E464" s="42" t="str">
        <f aca="false">IF(Data!E462="","",Data!E462)</f>
        <v>1600-VT, 1600-PT, 1601-C</v>
      </c>
      <c r="F464" s="43" t="str">
        <f aca="false">IF(Data!F462="","",Data!F462)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464" s="43" t="str">
        <f aca="false">IF(Data!G462="","",Data!G462)</f>
        <v>Month of October 2026</v>
      </c>
      <c r="H464" s="42" t="str">
        <f aca="false">IF(Data!H462="","",Data!H462)</f>
        <v>Published by BIR</v>
      </c>
      <c r="I464" s="43" t="str">
        <f aca="false">IF(Data!I462="","",Data!I462)</f>
        <v/>
      </c>
    </row>
    <row r="465" customFormat="false" ht="22.35" hidden="false" customHeight="false" outlineLevel="0" collapsed="false">
      <c r="A465" s="41" t="n">
        <f aca="false">IF(Data!A463="","",Data!A463)</f>
        <v>46336</v>
      </c>
      <c r="B465" s="42" t="str">
        <f aca="false">IF(Data!B463="","",Data!B463)</f>
        <v>Tuesday</v>
      </c>
      <c r="C465" s="42" t="str">
        <f aca="false">IF(Data!C463="","",Data!C463)</f>
        <v>November</v>
      </c>
      <c r="D465" s="42" t="str">
        <f aca="false">IF(Data!D463="","",Data!D463)</f>
        <v>Filing &amp; payment</v>
      </c>
      <c r="E465" s="42" t="str">
        <f aca="false">IF(Data!E463="","",Data!E463)</f>
        <v>0620</v>
      </c>
      <c r="F465" s="43" t="str">
        <f aca="false">IF(Data!F463="","",Data!F463)</f>
        <v>BIR Form 0620 (Monthly Remittance Form of Tax Withheld on the Amount Withdrawn from the Decedent's Deposit Account) – eFPS &amp; Non-eFPS Filers</v>
      </c>
      <c r="G465" s="43" t="str">
        <f aca="false">IF(Data!G463="","",Data!G463)</f>
        <v>Month of October 2026</v>
      </c>
      <c r="H465" s="42" t="str">
        <f aca="false">IF(Data!H463="","",Data!H463)</f>
        <v>Published by BIR</v>
      </c>
      <c r="I465" s="43" t="str">
        <f aca="false">IF(Data!I463="","",Data!I463)</f>
        <v/>
      </c>
    </row>
    <row r="466" customFormat="false" ht="32.8" hidden="false" customHeight="false" outlineLevel="0" collapsed="false">
      <c r="A466" s="41" t="n">
        <f aca="false">IF(Data!A464="","",Data!A464)</f>
        <v>46336</v>
      </c>
      <c r="B466" s="42" t="str">
        <f aca="false">IF(Data!B464="","",Data!B464)</f>
        <v>Tuesday</v>
      </c>
      <c r="C466" s="42" t="str">
        <f aca="false">IF(Data!C464="","",Data!C464)</f>
        <v>November</v>
      </c>
      <c r="D466" s="42" t="str">
        <f aca="false">IF(Data!D464="","",Data!D464)</f>
        <v>Filing &amp; payment</v>
      </c>
      <c r="E466" s="42" t="str">
        <f aca="false">IF(Data!E464="","",Data!E464)</f>
        <v>1600-VT, 1600-PT</v>
      </c>
      <c r="F466" s="43" t="str">
        <f aca="false">IF(Data!F464="","",Data!F464)</f>
        <v>BIR Form 1600-VT (Monthly Remittance Return of Value-Added Tax) and/or 1600-PT (Other Percentage Taxes Withheld) and Monthly Alphalist of Payees (MAP) – eFPS &amp; Non-eFPS Filers</v>
      </c>
      <c r="G466" s="43" t="str">
        <f aca="false">IF(Data!G464="","",Data!G464)</f>
        <v>Month of October 2026</v>
      </c>
      <c r="H466" s="42" t="str">
        <f aca="false">IF(Data!H464="","",Data!H464)</f>
        <v>Published by BIR</v>
      </c>
      <c r="I466" s="43" t="str">
        <f aca="false">IF(Data!I464="","",Data!I464)</f>
        <v/>
      </c>
    </row>
    <row r="467" customFormat="false" ht="22.35" hidden="false" customHeight="false" outlineLevel="0" collapsed="false">
      <c r="A467" s="41" t="n">
        <f aca="false">IF(Data!A465="","",Data!A465)</f>
        <v>46336</v>
      </c>
      <c r="B467" s="42" t="str">
        <f aca="false">IF(Data!B465="","",Data!B465)</f>
        <v>Tuesday</v>
      </c>
      <c r="C467" s="42" t="str">
        <f aca="false">IF(Data!C465="","",Data!C465)</f>
        <v>November</v>
      </c>
      <c r="D467" s="42" t="str">
        <f aca="false">IF(Data!D465="","",Data!D465)</f>
        <v>Filing &amp; payment</v>
      </c>
      <c r="E467" s="42" t="str">
        <f aca="false">IF(Data!E465="","",Data!E465)</f>
        <v>1606</v>
      </c>
      <c r="F467" s="43" t="str">
        <f aca="false">IF(Data!F465="","",Data!F465)</f>
        <v>BIR Form 1606 – (Withholding Tax Remittance Return for Onerous Transfer of Real Property Other Than Capital Asset Including Taxable and Exempt)</v>
      </c>
      <c r="G467" s="43" t="str">
        <f aca="false">IF(Data!G465="","",Data!G465)</f>
        <v>Month of October 2026</v>
      </c>
      <c r="H467" s="42" t="str">
        <f aca="false">IF(Data!H465="","",Data!H465)</f>
        <v>Published by BIR</v>
      </c>
      <c r="I467" s="43" t="str">
        <f aca="false">IF(Data!I465="","",Data!I465)</f>
        <v/>
      </c>
    </row>
    <row r="468" customFormat="false" ht="22.35" hidden="false" customHeight="false" outlineLevel="0" collapsed="false">
      <c r="A468" s="41" t="n">
        <f aca="false">IF(Data!A466="","",Data!A466)</f>
        <v>46336</v>
      </c>
      <c r="B468" s="42" t="str">
        <f aca="false">IF(Data!B466="","",Data!B466)</f>
        <v>Tuesday</v>
      </c>
      <c r="C468" s="42" t="str">
        <f aca="false">IF(Data!C466="","",Data!C466)</f>
        <v>November</v>
      </c>
      <c r="D468" s="42" t="str">
        <f aca="false">IF(Data!D466="","",Data!D466)</f>
        <v>Filing &amp; payment</v>
      </c>
      <c r="E468" s="42" t="str">
        <f aca="false">IF(Data!E466="","",Data!E466)</f>
        <v>2200-C</v>
      </c>
      <c r="F468" s="43" t="str">
        <f aca="false">IF(Data!F466="","",Data!F466)</f>
        <v>BIR Form 2200-C (Excise Tax Return for Cosmetic Procedures) with Monthly Summary of Cosmetic Procedures Performed</v>
      </c>
      <c r="G468" s="43" t="str">
        <f aca="false">IF(Data!G466="","",Data!G466)</f>
        <v>Month of October 2026</v>
      </c>
      <c r="H468" s="42" t="str">
        <f aca="false">IF(Data!H466="","",Data!H466)</f>
        <v>Published by BIR</v>
      </c>
      <c r="I468" s="43" t="str">
        <f aca="false">IF(Data!I466="","",Data!I466)</f>
        <v/>
      </c>
    </row>
    <row r="469" customFormat="false" ht="22.35" hidden="false" customHeight="false" outlineLevel="0" collapsed="false">
      <c r="A469" s="41" t="n">
        <f aca="false">IF(Data!A467="","",Data!A467)</f>
        <v>46336</v>
      </c>
      <c r="B469" s="42" t="str">
        <f aca="false">IF(Data!B467="","",Data!B467)</f>
        <v>Tuesday</v>
      </c>
      <c r="C469" s="42" t="str">
        <f aca="false">IF(Data!C467="","",Data!C467)</f>
        <v>November</v>
      </c>
      <c r="D469" s="42" t="str">
        <f aca="false">IF(Data!D467="","",Data!D467)</f>
        <v>Submission</v>
      </c>
      <c r="E469" s="42" t="str">
        <f aca="false">IF(Data!E467="","",Data!E467)</f>
        <v/>
      </c>
      <c r="F469" s="43" t="str">
        <f aca="false">IF(Data!F467="","",Data!F467)</f>
        <v>Information Return on Releases of Refined Sugar by the Proprietor or Operator of a Sugar Refinery or Mill</v>
      </c>
      <c r="G469" s="43" t="str">
        <f aca="false">IF(Data!G467="","",Data!G467)</f>
        <v>Month of October 2026</v>
      </c>
      <c r="H469" s="42" t="str">
        <f aca="false">IF(Data!H467="","",Data!H467)</f>
        <v>Published by BIR</v>
      </c>
      <c r="I469" s="43" t="str">
        <f aca="false">IF(Data!I467="","",Data!I467)</f>
        <v/>
      </c>
    </row>
    <row r="470" customFormat="false" ht="22.35" hidden="false" customHeight="false" outlineLevel="0" collapsed="false">
      <c r="A470" s="41" t="n">
        <f aca="false">IF(Data!A468="","",Data!A468)</f>
        <v>46336</v>
      </c>
      <c r="B470" s="42" t="str">
        <f aca="false">IF(Data!B468="","",Data!B468)</f>
        <v>Tuesday</v>
      </c>
      <c r="C470" s="42" t="str">
        <f aca="false">IF(Data!C468="","",Data!C468)</f>
        <v>November</v>
      </c>
      <c r="D470" s="42" t="str">
        <f aca="false">IF(Data!D468="","",Data!D468)</f>
        <v>Submission</v>
      </c>
      <c r="E470" s="42" t="str">
        <f aca="false">IF(Data!E468="","",Data!E468)</f>
        <v/>
      </c>
      <c r="F470" s="43" t="str">
        <f aca="false">IF(Data!F468="","",Data!F468)</f>
        <v>List of Buyers of Sugar Together with a Copy of Certificate of Advance Payment of VAT made by each buyer appearing in the List by a Sugar Cooperative</v>
      </c>
      <c r="G470" s="43" t="str">
        <f aca="false">IF(Data!G468="","",Data!G468)</f>
        <v>Month of October 2026</v>
      </c>
      <c r="H470" s="42" t="str">
        <f aca="false">IF(Data!H468="","",Data!H468)</f>
        <v>Published by BIR</v>
      </c>
      <c r="I470" s="43" t="str">
        <f aca="false">IF(Data!I468="","",Data!I468)</f>
        <v/>
      </c>
    </row>
    <row r="471" customFormat="false" ht="15" hidden="false" customHeight="false" outlineLevel="0" collapsed="false">
      <c r="A471" s="41" t="n">
        <f aca="false">IF(Data!A469="","",Data!A469)</f>
        <v>46336</v>
      </c>
      <c r="B471" s="42" t="str">
        <f aca="false">IF(Data!B469="","",Data!B469)</f>
        <v>Tuesday</v>
      </c>
      <c r="C471" s="42" t="str">
        <f aca="false">IF(Data!C469="","",Data!C469)</f>
        <v>November</v>
      </c>
      <c r="D471" s="42" t="str">
        <f aca="false">IF(Data!D469="","",Data!D469)</f>
        <v>Submission</v>
      </c>
      <c r="E471" s="42" t="str">
        <f aca="false">IF(Data!E469="","",Data!E469)</f>
        <v/>
      </c>
      <c r="F471" s="43" t="str">
        <f aca="false">IF(Data!F469="","",Data!F469)</f>
        <v>Monthly Report of DST Collected and Remitted by the Government Agency</v>
      </c>
      <c r="G471" s="43" t="str">
        <f aca="false">IF(Data!G469="","",Data!G469)</f>
        <v>Month of October 2026</v>
      </c>
      <c r="H471" s="42" t="str">
        <f aca="false">IF(Data!H469="","",Data!H469)</f>
        <v>Published by BIR</v>
      </c>
      <c r="I471" s="43" t="str">
        <f aca="false">IF(Data!I469="","",Data!I469)</f>
        <v/>
      </c>
    </row>
    <row r="472" customFormat="false" ht="22.35" hidden="false" customHeight="false" outlineLevel="0" collapsed="false">
      <c r="A472" s="41" t="n">
        <f aca="false">IF(Data!A470="","",Data!A470)</f>
        <v>46336</v>
      </c>
      <c r="B472" s="42" t="str">
        <f aca="false">IF(Data!B470="","",Data!B470)</f>
        <v>Tuesday</v>
      </c>
      <c r="C472" s="42" t="str">
        <f aca="false">IF(Data!C470="","",Data!C470)</f>
        <v>November</v>
      </c>
      <c r="D472" s="42" t="str">
        <f aca="false">IF(Data!D470="","",Data!D470)</f>
        <v>Submission</v>
      </c>
      <c r="E472" s="42" t="str">
        <f aca="false">IF(Data!E470="","",Data!E470)</f>
        <v/>
      </c>
      <c r="F472" s="43" t="str">
        <f aca="false">IF(Data!F470="","",Data!F470)</f>
        <v>Monthly e-Sales Report for All Taxpayers using CRM/POS and/or Other Similar Business Machines whose last digit of 9-digit TIN is Odd Number</v>
      </c>
      <c r="G472" s="43" t="str">
        <f aca="false">IF(Data!G470="","",Data!G470)</f>
        <v>Month of October 2026</v>
      </c>
      <c r="H472" s="42" t="str">
        <f aca="false">IF(Data!H470="","",Data!H470)</f>
        <v>Published by BIR</v>
      </c>
      <c r="I472" s="43" t="str">
        <f aca="false">IF(Data!I470="","",Data!I470)</f>
        <v/>
      </c>
    </row>
    <row r="473" customFormat="false" ht="15" hidden="false" customHeight="false" outlineLevel="0" collapsed="false">
      <c r="A473" s="41" t="n">
        <f aca="false">IF(Data!A471="","",Data!A471)</f>
        <v>46337</v>
      </c>
      <c r="B473" s="42" t="str">
        <f aca="false">IF(Data!B471="","",Data!B471)</f>
        <v>Wednesday</v>
      </c>
      <c r="C473" s="42" t="str">
        <f aca="false">IF(Data!C471="","",Data!C471)</f>
        <v>November</v>
      </c>
      <c r="D473" s="42" t="str">
        <f aca="false">IF(Data!D471="","",Data!D471)</f>
        <v>Filing</v>
      </c>
      <c r="E473" s="42" t="str">
        <f aca="false">IF(Data!E471="","",Data!E471)</f>
        <v>1601-C, 0619-E, 0619-F</v>
      </c>
      <c r="F473" s="43" t="str">
        <f aca="false">IF(Data!F471="","",Data!F471)</f>
        <v>BIR Forms 1601-C and/or 0619-E and/or 0619-F – eFPS Filers under Group E</v>
      </c>
      <c r="G473" s="43" t="str">
        <f aca="false">IF(Data!G471="","",Data!G471)</f>
        <v>Month of October 2026</v>
      </c>
      <c r="H473" s="42" t="str">
        <f aca="false">IF(Data!H471="","",Data!H471)</f>
        <v>Published by BIR</v>
      </c>
      <c r="I473" s="43" t="str">
        <f aca="false">IF(Data!I471="","",Data!I471)</f>
        <v/>
      </c>
    </row>
    <row r="474" customFormat="false" ht="15" hidden="false" customHeight="false" outlineLevel="0" collapsed="false">
      <c r="A474" s="41" t="n">
        <f aca="false">IF(Data!A472="","",Data!A472)</f>
        <v>46338</v>
      </c>
      <c r="B474" s="42" t="str">
        <f aca="false">IF(Data!B472="","",Data!B472)</f>
        <v>Thursday</v>
      </c>
      <c r="C474" s="42" t="str">
        <f aca="false">IF(Data!C472="","",Data!C472)</f>
        <v>November</v>
      </c>
      <c r="D474" s="42" t="str">
        <f aca="false">IF(Data!D472="","",Data!D472)</f>
        <v>Filing</v>
      </c>
      <c r="E474" s="42" t="str">
        <f aca="false">IF(Data!E472="","",Data!E472)</f>
        <v>1601-C, 0619-E, 0619-F</v>
      </c>
      <c r="F474" s="43" t="str">
        <f aca="false">IF(Data!F472="","",Data!F472)</f>
        <v>BIR Forms 1601-C and/or 0619-E and/or 0619-F – eFPS Filers under Group D</v>
      </c>
      <c r="G474" s="43" t="str">
        <f aca="false">IF(Data!G472="","",Data!G472)</f>
        <v>Month of October 2026</v>
      </c>
      <c r="H474" s="42" t="str">
        <f aca="false">IF(Data!H472="","",Data!H472)</f>
        <v>Published by BIR</v>
      </c>
      <c r="I474" s="43" t="str">
        <f aca="false">IF(Data!I472="","",Data!I472)</f>
        <v/>
      </c>
    </row>
    <row r="475" customFormat="false" ht="15" hidden="false" customHeight="false" outlineLevel="0" collapsed="false">
      <c r="A475" s="41" t="n">
        <f aca="false">IF(Data!A473="","",Data!A473)</f>
        <v>46339</v>
      </c>
      <c r="B475" s="42" t="str">
        <f aca="false">IF(Data!B473="","",Data!B473)</f>
        <v>Friday</v>
      </c>
      <c r="C475" s="42" t="str">
        <f aca="false">IF(Data!C473="","",Data!C473)</f>
        <v>November</v>
      </c>
      <c r="D475" s="42" t="str">
        <f aca="false">IF(Data!D473="","",Data!D473)</f>
        <v>Filing</v>
      </c>
      <c r="E475" s="42" t="str">
        <f aca="false">IF(Data!E473="","",Data!E473)</f>
        <v>1601-C, 0619-E, 0619-F</v>
      </c>
      <c r="F475" s="43" t="str">
        <f aca="false">IF(Data!F473="","",Data!F473)</f>
        <v>BIR Forms 1601-C and/or 0619-E and/or 0619-F – eFPS Filers under Group C</v>
      </c>
      <c r="G475" s="43" t="str">
        <f aca="false">IF(Data!G473="","",Data!G473)</f>
        <v>Month of October 2026</v>
      </c>
      <c r="H475" s="42" t="str">
        <f aca="false">IF(Data!H473="","",Data!H473)</f>
        <v>Published by BIR</v>
      </c>
      <c r="I475" s="43" t="str">
        <f aca="false">IF(Data!I473="","",Data!I473)</f>
        <v/>
      </c>
    </row>
    <row r="476" customFormat="false" ht="32.8" hidden="false" customHeight="false" outlineLevel="0" collapsed="false">
      <c r="A476" s="41" t="n">
        <f aca="false">IF(Data!A474="","",Data!A474)</f>
        <v>46340</v>
      </c>
      <c r="B476" s="42" t="str">
        <f aca="false">IF(Data!B474="","",Data!B474)</f>
        <v>Saturday</v>
      </c>
      <c r="C476" s="42" t="str">
        <f aca="false">IF(Data!C474="","",Data!C474)</f>
        <v>November</v>
      </c>
      <c r="D476" s="42" t="str">
        <f aca="false">IF(Data!D474="","",Data!D474)</f>
        <v>Filing</v>
      </c>
      <c r="E476" s="42" t="str">
        <f aca="false">IF(Data!E474="","",Data!E474)</f>
        <v>1601-C, 0619-E, 0619-F</v>
      </c>
      <c r="F476" s="43" t="str">
        <f aca="false">IF(Data!F474="","",Data!F474)</f>
        <v>BIR Forms 1601-C and/or 0619-E and/or 0619-F – eFPS Filers under Group B</v>
      </c>
      <c r="G476" s="43" t="str">
        <f aca="false">IF(Data!G474="","",Data!G474)</f>
        <v>Month of October 2026</v>
      </c>
      <c r="H476" s="42" t="str">
        <f aca="false">IF(Data!H474="","",Data!H474)</f>
        <v>Published by BIR</v>
      </c>
      <c r="I476" s="43" t="str">
        <f aca="false">IF(Data!I474="","",Data!I474)</f>
        <v>Deadline notation: statutory due date falls on a Saturday — filing/payment moves to the next working day, Monday, 16 November 2026.</v>
      </c>
    </row>
    <row r="477" customFormat="false" ht="32.8" hidden="false" customHeight="false" outlineLevel="0" collapsed="false">
      <c r="A477" s="41" t="n">
        <f aca="false">IF(Data!A475="","",Data!A475)</f>
        <v>46341</v>
      </c>
      <c r="B477" s="42" t="str">
        <f aca="false">IF(Data!B475="","",Data!B475)</f>
        <v>Sunday</v>
      </c>
      <c r="C477" s="42" t="str">
        <f aca="false">IF(Data!C475="","",Data!C475)</f>
        <v>November</v>
      </c>
      <c r="D477" s="42" t="str">
        <f aca="false">IF(Data!D475="","",Data!D475)</f>
        <v>Filing &amp; payment</v>
      </c>
      <c r="E477" s="42" t="str">
        <f aca="false">IF(Data!E475="","",Data!E475)</f>
        <v>1702</v>
      </c>
      <c r="F477" s="43" t="str">
        <f aca="false">IF(Data!F475="","",Data!F475)</f>
        <v>BIR Form 1702 – RT/EX/MX with Audited Financial Statements (AFS), 1709 (if applicable), and Other Attachments</v>
      </c>
      <c r="G477" s="43" t="str">
        <f aca="false">IF(Data!G475="","",Data!G475)</f>
        <v>Fiscal Year ending July 31, 2026</v>
      </c>
      <c r="H477" s="42" t="str">
        <f aca="false">IF(Data!H475="","",Data!H475)</f>
        <v>Published by BIR</v>
      </c>
      <c r="I477" s="43" t="str">
        <f aca="false">IF(Data!I475="","",Data!I475)</f>
        <v>Deadline notation: statutory due date falls on a Sunday — filing/payment moves to the next working day, Monday, 16 November 2026.</v>
      </c>
    </row>
    <row r="478" customFormat="false" ht="32.8" hidden="false" customHeight="false" outlineLevel="0" collapsed="false">
      <c r="A478" s="41" t="n">
        <f aca="false">IF(Data!A476="","",Data!A476)</f>
        <v>46341</v>
      </c>
      <c r="B478" s="42" t="str">
        <f aca="false">IF(Data!B476="","",Data!B476)</f>
        <v>Sunday</v>
      </c>
      <c r="C478" s="42" t="str">
        <f aca="false">IF(Data!C476="","",Data!C476)</f>
        <v>November</v>
      </c>
      <c r="D478" s="42" t="str">
        <f aca="false">IF(Data!D476="","",Data!D476)</f>
        <v>Filing &amp; payment</v>
      </c>
      <c r="E478" s="42" t="str">
        <f aca="false">IF(Data!E476="","",Data!E476)</f>
        <v>1707-A</v>
      </c>
      <c r="F478" s="43" t="str">
        <f aca="false">IF(Data!F476="","",Data!F476)</f>
        <v>BIR Form 1707-A (Annual Capital Gains Tax Return For Onerous Transfer of Shares of Stock Not Traded Through the Local Stock Exchange) – by Corporate Taxpayers</v>
      </c>
      <c r="G478" s="43" t="str">
        <f aca="false">IF(Data!G476="","",Data!G476)</f>
        <v>Fiscal Year ending July 31, 2026</v>
      </c>
      <c r="H478" s="42" t="str">
        <f aca="false">IF(Data!H476="","",Data!H476)</f>
        <v>Published by BIR</v>
      </c>
      <c r="I478" s="43" t="str">
        <f aca="false">IF(Data!I476="","",Data!I476)</f>
        <v>Deadline notation: statutory due date falls on a Sunday — filing/payment moves to the next working day, Monday, 16 November 2026.</v>
      </c>
    </row>
    <row r="479" customFormat="false" ht="43.25" hidden="false" customHeight="false" outlineLevel="0" collapsed="false">
      <c r="A479" s="41" t="n">
        <f aca="false">IF(Data!A477="","",Data!A477)</f>
        <v>46341</v>
      </c>
      <c r="B479" s="42" t="str">
        <f aca="false">IF(Data!B477="","",Data!B477)</f>
        <v>Sunday</v>
      </c>
      <c r="C479" s="42" t="str">
        <f aca="false">IF(Data!C477="","",Data!C477)</f>
        <v>November</v>
      </c>
      <c r="D479" s="42" t="str">
        <f aca="false">IF(Data!D477="","",Data!D477)</f>
        <v>Filing &amp; payment</v>
      </c>
      <c r="E479" s="42" t="str">
        <f aca="false">IF(Data!E477="","",Data!E477)</f>
        <v>1601-C, 0619-E, 0619-F</v>
      </c>
      <c r="F479" s="43" t="str">
        <f aca="false">IF(Data!F477="","",Data!F477)</f>
        <v>BIR Form 1601-C (Monthly Remittance Return of Income Taxes Withheld on Compensation) and/or 0619-E (Monthly Remittance Form of Creditable Income Taxes Withheld-Expanded) and/or 0619-F (Monthly Remittance Form of Final Income Taxes Withheld) - eFPS Filers under Group A</v>
      </c>
      <c r="G479" s="43" t="str">
        <f aca="false">IF(Data!G477="","",Data!G477)</f>
        <v>Month of October 2026</v>
      </c>
      <c r="H479" s="42" t="str">
        <f aca="false">IF(Data!H477="","",Data!H477)</f>
        <v>Published by BIR</v>
      </c>
      <c r="I479" s="43" t="str">
        <f aca="false">IF(Data!I477="","",Data!I477)</f>
        <v>Deadline notation: statutory due date falls on a Sunday — filing/payment moves to the next working day, Monday, 16 November 2026.</v>
      </c>
    </row>
    <row r="480" customFormat="false" ht="32.8" hidden="false" customHeight="false" outlineLevel="0" collapsed="false">
      <c r="A480" s="41" t="n">
        <f aca="false">IF(Data!A478="","",Data!A478)</f>
        <v>46341</v>
      </c>
      <c r="B480" s="42" t="str">
        <f aca="false">IF(Data!B478="","",Data!B478)</f>
        <v>Sunday</v>
      </c>
      <c r="C480" s="42" t="str">
        <f aca="false">IF(Data!C478="","",Data!C478)</f>
        <v>November</v>
      </c>
      <c r="D480" s="42" t="str">
        <f aca="false">IF(Data!D478="","",Data!D478)</f>
        <v>Filing &amp; payment</v>
      </c>
      <c r="E480" s="42" t="str">
        <f aca="false">IF(Data!E478="","",Data!E478)</f>
        <v>1702</v>
      </c>
      <c r="F480" s="43" t="str">
        <f aca="false">IF(Data!F478="","",Data!F478)</f>
        <v>BIR Form 1702 – RT/EX/MX</v>
      </c>
      <c r="G480" s="43" t="str">
        <f aca="false">IF(Data!G478="","",Data!G478)</f>
        <v>Fiscal Year ending July 31, 2026</v>
      </c>
      <c r="H480" s="42" t="str">
        <f aca="false">IF(Data!H478="","",Data!H478)</f>
        <v>Published by BIR</v>
      </c>
      <c r="I480" s="43" t="str">
        <f aca="false">IF(Data!I478="","",Data!I478)</f>
        <v>Deadline notation: statutory due date falls on a Sunday — filing/payment moves to the next working day, Monday, 16 November 2026.</v>
      </c>
    </row>
    <row r="481" customFormat="false" ht="32.8" hidden="false" customHeight="false" outlineLevel="0" collapsed="false">
      <c r="A481" s="41" t="n">
        <f aca="false">IF(Data!A479="","",Data!A479)</f>
        <v>46341</v>
      </c>
      <c r="B481" s="42" t="str">
        <f aca="false">IF(Data!B479="","",Data!B479)</f>
        <v>Sunday</v>
      </c>
      <c r="C481" s="42" t="str">
        <f aca="false">IF(Data!C479="","",Data!C479)</f>
        <v>November</v>
      </c>
      <c r="D481" s="42" t="str">
        <f aca="false">IF(Data!D479="","",Data!D479)</f>
        <v>Filing &amp; payment</v>
      </c>
      <c r="E481" s="42" t="str">
        <f aca="false">IF(Data!E479="","",Data!E479)</f>
        <v>1701Q</v>
      </c>
      <c r="F481" s="43" t="str">
        <f aca="false">IF(Data!F479="","",Data!F479)</f>
        <v>BIR Form 1701Q (Quarterly Income Tax Return For Individuals, Estates &amp; Trusts) and Summary Alphalist of Withholding Taxes (SAWT) – eFPS &amp; Non-eFPS Filers</v>
      </c>
      <c r="G481" s="43" t="str">
        <f aca="false">IF(Data!G479="","",Data!G479)</f>
        <v>For the Quarter ending September 30, 2026</v>
      </c>
      <c r="H481" s="42" t="str">
        <f aca="false">IF(Data!H479="","",Data!H479)</f>
        <v>Published by BIR</v>
      </c>
      <c r="I481" s="43" t="str">
        <f aca="false">IF(Data!I479="","",Data!I479)</f>
        <v>Deadline notation: statutory due date falls on a Sunday — filing/payment moves to the next working day, Monday, 16 November 2026.</v>
      </c>
    </row>
    <row r="482" customFormat="false" ht="32.8" hidden="false" customHeight="false" outlineLevel="0" collapsed="false">
      <c r="A482" s="41" t="n">
        <f aca="false">IF(Data!A480="","",Data!A480)</f>
        <v>46341</v>
      </c>
      <c r="B482" s="42" t="str">
        <f aca="false">IF(Data!B480="","",Data!B480)</f>
        <v>Sunday</v>
      </c>
      <c r="C482" s="42" t="str">
        <f aca="false">IF(Data!C480="","",Data!C480)</f>
        <v>November</v>
      </c>
      <c r="D482" s="42" t="str">
        <f aca="false">IF(Data!D480="","",Data!D480)</f>
        <v>Payment</v>
      </c>
      <c r="E482" s="42" t="str">
        <f aca="false">IF(Data!E480="","",Data!E480)</f>
        <v>1601-C, 0619-E, 0619-F</v>
      </c>
      <c r="F482" s="43" t="str">
        <f aca="false">IF(Data!F480="","",Data!F480)</f>
        <v>BIR Forms 1601-C and/or 0619-E and/or 0619-F – eFPS Filers under Group E, D, C &amp; B</v>
      </c>
      <c r="G482" s="43" t="str">
        <f aca="false">IF(Data!G480="","",Data!G480)</f>
        <v>Month of October 2026</v>
      </c>
      <c r="H482" s="42" t="str">
        <f aca="false">IF(Data!H480="","",Data!H480)</f>
        <v>Published by BIR</v>
      </c>
      <c r="I482" s="43" t="str">
        <f aca="false">IF(Data!I480="","",Data!I480)</f>
        <v>Deadline notation: statutory due date falls on a Sunday — filing/payment moves to the next working day, Monday, 16 November 2026.</v>
      </c>
    </row>
    <row r="483" customFormat="false" ht="32.8" hidden="false" customHeight="false" outlineLevel="0" collapsed="false">
      <c r="A483" s="41" t="n">
        <f aca="false">IF(Data!A481="","",Data!A481)</f>
        <v>46341</v>
      </c>
      <c r="B483" s="42" t="str">
        <f aca="false">IF(Data!B481="","",Data!B481)</f>
        <v>Sunday</v>
      </c>
      <c r="C483" s="42" t="str">
        <f aca="false">IF(Data!C481="","",Data!C481)</f>
        <v>November</v>
      </c>
      <c r="D483" s="42" t="str">
        <f aca="false">IF(Data!D481="","",Data!D481)</f>
        <v>Registration</v>
      </c>
      <c r="E483" s="42" t="str">
        <f aca="false">IF(Data!E481="","",Data!E481)</f>
        <v/>
      </c>
      <c r="F483" s="43" t="str">
        <f aca="false">IF(Data!F481="","",Data!F481)</f>
        <v>Permanently Bound Loose-Leaf Books of Accounts/Invoices and Other Accounting Records</v>
      </c>
      <c r="G483" s="43" t="str">
        <f aca="false">IF(Data!G481="","",Data!G481)</f>
        <v>Fiscal Year ending October 31, 2026</v>
      </c>
      <c r="H483" s="42" t="str">
        <f aca="false">IF(Data!H481="","",Data!H481)</f>
        <v>Published by BIR</v>
      </c>
      <c r="I483" s="43" t="str">
        <f aca="false">IF(Data!I481="","",Data!I481)</f>
        <v>Deadline notation: statutory due date falls on a Sunday — filing/payment moves to the next working day, Monday, 16 November 2026.</v>
      </c>
    </row>
    <row r="484" customFormat="false" ht="32.8" hidden="false" customHeight="false" outlineLevel="0" collapsed="false">
      <c r="A484" s="41" t="n">
        <f aca="false">IF(Data!A482="","",Data!A482)</f>
        <v>46341</v>
      </c>
      <c r="B484" s="42" t="str">
        <f aca="false">IF(Data!B482="","",Data!B482)</f>
        <v>Sunday</v>
      </c>
      <c r="C484" s="42" t="str">
        <f aca="false">IF(Data!C482="","",Data!C482)</f>
        <v>November</v>
      </c>
      <c r="D484" s="42" t="str">
        <f aca="false">IF(Data!D482="","",Data!D482)</f>
        <v>Submission</v>
      </c>
      <c r="E484" s="42" t="str">
        <f aca="false">IF(Data!E482="","",Data!E482)</f>
        <v/>
      </c>
      <c r="F484" s="43" t="str">
        <f aca="false">IF(Data!F482="","",Data!F482)</f>
        <v>Monthly Summary Report/Schedule of Transferred Titled/Untitled Real Properties by City or Municipal Assessors, RDs &amp; LRAs</v>
      </c>
      <c r="G484" s="43" t="str">
        <f aca="false">IF(Data!G482="","",Data!G482)</f>
        <v>Month of October 2026</v>
      </c>
      <c r="H484" s="42" t="str">
        <f aca="false">IF(Data!H482="","",Data!H482)</f>
        <v>Published by BIR</v>
      </c>
      <c r="I484" s="43" t="str">
        <f aca="false">IF(Data!I482="","",Data!I482)</f>
        <v>Deadline notation: statutory due date falls on a Sunday — filing/payment moves to the next working day, Monday, 16 November 2026.</v>
      </c>
    </row>
    <row r="485" customFormat="false" ht="32.8" hidden="false" customHeight="false" outlineLevel="0" collapsed="false">
      <c r="A485" s="41" t="n">
        <f aca="false">IF(Data!A483="","",Data!A483)</f>
        <v>46341</v>
      </c>
      <c r="B485" s="42" t="str">
        <f aca="false">IF(Data!B483="","",Data!B483)</f>
        <v>Sunday</v>
      </c>
      <c r="C485" s="42" t="str">
        <f aca="false">IF(Data!C483="","",Data!C483)</f>
        <v>November</v>
      </c>
      <c r="D485" s="42" t="str">
        <f aca="false">IF(Data!D483="","",Data!D483)</f>
        <v>Submission</v>
      </c>
      <c r="E485" s="42" t="str">
        <f aca="false">IF(Data!E483="","",Data!E483)</f>
        <v/>
      </c>
      <c r="F485" s="43" t="str">
        <f aca="false">IF(Data!F483="","",Data!F483)</f>
        <v>Summary List of Blank OCTs/TCTs/CCTs issued to all RDs</v>
      </c>
      <c r="G485" s="43" t="str">
        <f aca="false">IF(Data!G483="","",Data!G483)</f>
        <v>Month of October 2026</v>
      </c>
      <c r="H485" s="42" t="str">
        <f aca="false">IF(Data!H483="","",Data!H483)</f>
        <v>Published by BIR</v>
      </c>
      <c r="I485" s="43" t="str">
        <f aca="false">IF(Data!I483="","",Data!I483)</f>
        <v>Deadline notation: statutory due date falls on a Sunday — filing/payment moves to the next working day, Monday, 16 November 2026.</v>
      </c>
    </row>
    <row r="486" customFormat="false" ht="15" hidden="false" customHeight="false" outlineLevel="0" collapsed="false">
      <c r="A486" s="41" t="n">
        <f aca="false">IF(Data!A484="","",Data!A484)</f>
        <v>46342</v>
      </c>
      <c r="B486" s="42" t="str">
        <f aca="false">IF(Data!B484="","",Data!B484)</f>
        <v>Monday</v>
      </c>
      <c r="C486" s="42" t="str">
        <f aca="false">IF(Data!C484="","",Data!C484)</f>
        <v>November</v>
      </c>
      <c r="D486" s="42" t="str">
        <f aca="false">IF(Data!D484="","",Data!D484)</f>
        <v>Submission</v>
      </c>
      <c r="E486" s="42" t="str">
        <f aca="false">IF(Data!E484="","",Data!E484)</f>
        <v/>
      </c>
      <c r="F486" s="43" t="str">
        <f aca="false">IF(Data!F484="","",Data!F484)</f>
        <v>Consolidated Return of All Transactions based on the Reconciled Data of Stockbrokers</v>
      </c>
      <c r="G486" s="43" t="str">
        <f aca="false">IF(Data!G484="","",Data!G484)</f>
        <v>November 1-15, 2026</v>
      </c>
      <c r="H486" s="42" t="str">
        <f aca="false">IF(Data!H484="","",Data!H484)</f>
        <v>Published by BIR</v>
      </c>
      <c r="I486" s="43" t="str">
        <f aca="false">IF(Data!I484="","",Data!I484)</f>
        <v/>
      </c>
    </row>
    <row r="487" customFormat="false" ht="22.35" hidden="false" customHeight="false" outlineLevel="0" collapsed="false">
      <c r="A487" s="41" t="n">
        <f aca="false">IF(Data!A485="","",Data!A485)</f>
        <v>46346</v>
      </c>
      <c r="B487" s="42" t="str">
        <f aca="false">IF(Data!B485="","",Data!B485)</f>
        <v>Friday</v>
      </c>
      <c r="C487" s="42" t="str">
        <f aca="false">IF(Data!C485="","",Data!C485)</f>
        <v>November</v>
      </c>
      <c r="D487" s="42" t="str">
        <f aca="false">IF(Data!D485="","",Data!D485)</f>
        <v>Filing &amp; payment</v>
      </c>
      <c r="E487" s="42" t="str">
        <f aca="false">IF(Data!E485="","",Data!E485)</f>
        <v>1600 WP</v>
      </c>
      <c r="F487" s="43" t="str">
        <f aca="false">IF(Data!F485="","",Data!F485)</f>
        <v>BIR Form 1600 WP (Remittance Return of Percentage Tax on Winnings and Prizes Withheld by Race Track Operators) – eFPS &amp; Non-eFPS Filers</v>
      </c>
      <c r="G487" s="43" t="str">
        <f aca="false">IF(Data!G485="","",Data!G485)</f>
        <v>Month of October 2026</v>
      </c>
      <c r="H487" s="42" t="str">
        <f aca="false">IF(Data!H485="","",Data!H485)</f>
        <v>Published by BIR</v>
      </c>
      <c r="I487" s="43" t="str">
        <f aca="false">IF(Data!I485="","",Data!I485)</f>
        <v/>
      </c>
    </row>
    <row r="488" customFormat="false" ht="15" hidden="false" customHeight="false" outlineLevel="0" collapsed="false">
      <c r="A488" s="41" t="n">
        <f aca="false">IF(Data!A486="","",Data!A486)</f>
        <v>46351</v>
      </c>
      <c r="B488" s="42" t="str">
        <f aca="false">IF(Data!B486="","",Data!B486)</f>
        <v>Wednesday</v>
      </c>
      <c r="C488" s="42" t="str">
        <f aca="false">IF(Data!C486="","",Data!C486)</f>
        <v>November</v>
      </c>
      <c r="D488" s="42" t="str">
        <f aca="false">IF(Data!D486="","",Data!D486)</f>
        <v>Filing &amp; payment</v>
      </c>
      <c r="E488" s="42" t="str">
        <f aca="false">IF(Data!E486="","",Data!E486)</f>
        <v>2550Q</v>
      </c>
      <c r="F488" s="43" t="str">
        <f aca="false">IF(Data!F486="","",Data!F486)</f>
        <v>BIR Form 2550Q (Quarterly Value-Added Tax Return) - eFPS &amp; Non-eFPS Filers</v>
      </c>
      <c r="G488" s="43" t="str">
        <f aca="false">IF(Data!G486="","",Data!G486)</f>
        <v>Fiscal Quarter ending October 31, 2026</v>
      </c>
      <c r="H488" s="42" t="str">
        <f aca="false">IF(Data!H486="","",Data!H486)</f>
        <v>Published by BIR</v>
      </c>
      <c r="I488" s="43" t="str">
        <f aca="false">IF(Data!I486="","",Data!I486)</f>
        <v/>
      </c>
    </row>
    <row r="489" customFormat="false" ht="15" hidden="false" customHeight="false" outlineLevel="0" collapsed="false">
      <c r="A489" s="41" t="n">
        <f aca="false">IF(Data!A487="","",Data!A487)</f>
        <v>46351</v>
      </c>
      <c r="B489" s="42" t="str">
        <f aca="false">IF(Data!B487="","",Data!B487)</f>
        <v>Wednesday</v>
      </c>
      <c r="C489" s="42" t="str">
        <f aca="false">IF(Data!C487="","",Data!C487)</f>
        <v>November</v>
      </c>
      <c r="D489" s="42" t="str">
        <f aca="false">IF(Data!D487="","",Data!D487)</f>
        <v>Filing &amp; payment</v>
      </c>
      <c r="E489" s="42" t="str">
        <f aca="false">IF(Data!E487="","",Data!E487)</f>
        <v>2551Q</v>
      </c>
      <c r="F489" s="43" t="str">
        <f aca="false">IF(Data!F487="","",Data!F487)</f>
        <v>BIR Form 2551Q (Quarterly Percentage Tax Return) – eFPS &amp; Non-eFPS Filers</v>
      </c>
      <c r="G489" s="43" t="str">
        <f aca="false">IF(Data!G487="","",Data!G487)</f>
        <v>Fiscal Quarter ending October 31, 2026</v>
      </c>
      <c r="H489" s="42" t="str">
        <f aca="false">IF(Data!H487="","",Data!H487)</f>
        <v>Published by BIR</v>
      </c>
      <c r="I489" s="43" t="str">
        <f aca="false">IF(Data!I487="","",Data!I487)</f>
        <v/>
      </c>
    </row>
    <row r="490" customFormat="false" ht="22.35" hidden="false" customHeight="false" outlineLevel="0" collapsed="false">
      <c r="A490" s="41" t="n">
        <f aca="false">IF(Data!A488="","",Data!A488)</f>
        <v>46351</v>
      </c>
      <c r="B490" s="42" t="str">
        <f aca="false">IF(Data!B488="","",Data!B488)</f>
        <v>Wednesday</v>
      </c>
      <c r="C490" s="42" t="str">
        <f aca="false">IF(Data!C488="","",Data!C488)</f>
        <v>November</v>
      </c>
      <c r="D490" s="42" t="str">
        <f aca="false">IF(Data!D488="","",Data!D488)</f>
        <v>Submission</v>
      </c>
      <c r="E490" s="42" t="str">
        <f aca="false">IF(Data!E488="","",Data!E488)</f>
        <v/>
      </c>
      <c r="F490" s="43" t="str">
        <f aca="false">IF(Data!F488="","",Data!F488)</f>
        <v>Quarterly Summary List of Sales/Purchases/Importations by a VAT Registered Taxpayers - Non-eFPS Filers</v>
      </c>
      <c r="G490" s="43" t="str">
        <f aca="false">IF(Data!G488="","",Data!G488)</f>
        <v>Fiscal Quarter ending October 31, 2026</v>
      </c>
      <c r="H490" s="42" t="str">
        <f aca="false">IF(Data!H488="","",Data!H488)</f>
        <v>Published by BIR</v>
      </c>
      <c r="I490" s="43" t="str">
        <f aca="false">IF(Data!I488="","",Data!I488)</f>
        <v/>
      </c>
    </row>
    <row r="491" customFormat="false" ht="22.35" hidden="false" customHeight="false" outlineLevel="0" collapsed="false">
      <c r="A491" s="41" t="n">
        <f aca="false">IF(Data!A489="","",Data!A489)</f>
        <v>46351</v>
      </c>
      <c r="B491" s="42" t="str">
        <f aca="false">IF(Data!B489="","",Data!B489)</f>
        <v>Wednesday</v>
      </c>
      <c r="C491" s="42" t="str">
        <f aca="false">IF(Data!C489="","",Data!C489)</f>
        <v>November</v>
      </c>
      <c r="D491" s="42" t="str">
        <f aca="false">IF(Data!D489="","",Data!D489)</f>
        <v>Submission</v>
      </c>
      <c r="E491" s="42" t="str">
        <f aca="false">IF(Data!E489="","",Data!E489)</f>
        <v/>
      </c>
      <c r="F491" s="43" t="str">
        <f aca="false">IF(Data!F489="","",Data!F489)</f>
        <v>Sworn Statement of Manufacturer's or Importer's Volume of Sales of each particular Brand of Alcohol Products, Tobacco Products and Sweetened Beverage Products</v>
      </c>
      <c r="G491" s="43" t="str">
        <f aca="false">IF(Data!G489="","",Data!G489)</f>
        <v>Fiscal Quarter ending October 31, 2026</v>
      </c>
      <c r="H491" s="42" t="str">
        <f aca="false">IF(Data!H489="","",Data!H489)</f>
        <v>Published by BIR</v>
      </c>
      <c r="I491" s="43" t="str">
        <f aca="false">IF(Data!I489="","",Data!I489)</f>
        <v/>
      </c>
    </row>
    <row r="492" customFormat="false" ht="32.8" hidden="false" customHeight="false" outlineLevel="0" collapsed="false">
      <c r="A492" s="41" t="n">
        <f aca="false">IF(Data!A490="","",Data!A490)</f>
        <v>46355</v>
      </c>
      <c r="B492" s="42" t="str">
        <f aca="false">IF(Data!B490="","",Data!B490)</f>
        <v>Sunday</v>
      </c>
      <c r="C492" s="42" t="str">
        <f aca="false">IF(Data!C490="","",Data!C490)</f>
        <v>November</v>
      </c>
      <c r="D492" s="42" t="str">
        <f aca="false">IF(Data!D490="","",Data!D490)</f>
        <v>Filing &amp; payment</v>
      </c>
      <c r="E492" s="42" t="str">
        <f aca="false">IF(Data!E490="","",Data!E490)</f>
        <v>1702Q</v>
      </c>
      <c r="F492" s="43" t="str">
        <f aca="false">IF(Data!F490="","",Data!F490)</f>
        <v>BIR Form 1702Q (Quarterly Income Tax Return For Corporations, Partnerships and Other Non-Individual Taxpayers) and Summary Alphalist of Withholding Taxes (SAWT)</v>
      </c>
      <c r="G492" s="43" t="str">
        <f aca="false">IF(Data!G490="","",Data!G490)</f>
        <v>For the Quarter ending September 30, 2026</v>
      </c>
      <c r="H492" s="42" t="str">
        <f aca="false">IF(Data!H490="","",Data!H490)</f>
        <v>Published by BIR</v>
      </c>
      <c r="I492" s="43" t="str">
        <f aca="false">IF(Data!I490="","",Data!I490)</f>
        <v>Deadline notation: statutory due date falls on a Sunday — filing/payment moves to the next working day, Tuesday, 01 December 2026.</v>
      </c>
    </row>
    <row r="493" customFormat="false" ht="32.8" hidden="false" customHeight="false" outlineLevel="0" collapsed="false">
      <c r="A493" s="41" t="n">
        <f aca="false">IF(Data!A491="","",Data!A491)</f>
        <v>46356</v>
      </c>
      <c r="B493" s="42" t="str">
        <f aca="false">IF(Data!B491="","",Data!B491)</f>
        <v>Monday</v>
      </c>
      <c r="C493" s="42" t="str">
        <f aca="false">IF(Data!C491="","",Data!C491)</f>
        <v>November</v>
      </c>
      <c r="D493" s="42" t="str">
        <f aca="false">IF(Data!D491="","",Data!D491)</f>
        <v>Registration</v>
      </c>
      <c r="E493" s="42" t="str">
        <f aca="false">IF(Data!E491="","",Data!E491)</f>
        <v/>
      </c>
      <c r="F493" s="43" t="str">
        <f aca="false">IF(Data!F491="","",Data!F491)</f>
        <v>Computerized Books of Accounts and Other Accounting Records</v>
      </c>
      <c r="G493" s="43" t="str">
        <f aca="false">IF(Data!G491="","",Data!G491)</f>
        <v>Fiscal Year ending October 31, 2026</v>
      </c>
      <c r="H493" s="42" t="str">
        <f aca="false">IF(Data!H491="","",Data!H491)</f>
        <v>Published by BIR</v>
      </c>
      <c r="I493" s="43" t="str">
        <f aca="false">IF(Data!I491="","",Data!I491)</f>
        <v>Deadline notation: statutory due date falls on Bonifacio Day — filing/payment moves to the next working day, Tuesday, 01 December 2026.</v>
      </c>
    </row>
    <row r="494" customFormat="false" ht="32.8" hidden="false" customHeight="false" outlineLevel="0" collapsed="false">
      <c r="A494" s="41" t="n">
        <f aca="false">IF(Data!A492="","",Data!A492)</f>
        <v>46356</v>
      </c>
      <c r="B494" s="42" t="str">
        <f aca="false">IF(Data!B492="","",Data!B492)</f>
        <v>Monday</v>
      </c>
      <c r="C494" s="42" t="str">
        <f aca="false">IF(Data!C492="","",Data!C492)</f>
        <v>November</v>
      </c>
      <c r="D494" s="42" t="str">
        <f aca="false">IF(Data!D492="","",Data!D492)</f>
        <v>Submission</v>
      </c>
      <c r="E494" s="42" t="str">
        <f aca="false">IF(Data!E492="","",Data!E492)</f>
        <v>1702</v>
      </c>
      <c r="F494" s="43" t="str">
        <f aca="false">IF(Data!F492="","",Data!F492)</f>
        <v>Proof of eFiled BIR Form 1702 – RT/EX/MX with Audited Financial Statements (AFS), 1709 (if applicable), and Other Attachments through Electronic Audited Financial Statements (eAFS) or Manually</v>
      </c>
      <c r="G494" s="43" t="str">
        <f aca="false">IF(Data!G492="","",Data!G492)</f>
        <v>Fiscal Year ending July 31, 2026</v>
      </c>
      <c r="H494" s="42" t="str">
        <f aca="false">IF(Data!H492="","",Data!H492)</f>
        <v>Published by BIR</v>
      </c>
      <c r="I494" s="43" t="str">
        <f aca="false">IF(Data!I492="","",Data!I492)</f>
        <v>Deadline notation: statutory due date falls on Bonifacio Day — filing/payment moves to the next working day, Tuesday, 01 December 2026.</v>
      </c>
    </row>
    <row r="495" customFormat="false" ht="32.8" hidden="false" customHeight="false" outlineLevel="0" collapsed="false">
      <c r="A495" s="41" t="n">
        <f aca="false">IF(Data!A493="","",Data!A493)</f>
        <v>46356</v>
      </c>
      <c r="B495" s="42" t="str">
        <f aca="false">IF(Data!B493="","",Data!B493)</f>
        <v>Monday</v>
      </c>
      <c r="C495" s="42" t="str">
        <f aca="false">IF(Data!C493="","",Data!C493)</f>
        <v>November</v>
      </c>
      <c r="D495" s="42" t="str">
        <f aca="false">IF(Data!D493="","",Data!D493)</f>
        <v>Submission</v>
      </c>
      <c r="E495" s="42" t="str">
        <f aca="false">IF(Data!E493="","",Data!E493)</f>
        <v/>
      </c>
      <c r="F495" s="43" t="str">
        <f aca="false">IF(Data!F493="","",Data!F493)</f>
        <v>Soft Copies of Inventory List and Schedules stored and saved in DVD-R/USB properly labeled together with Notarized Sworn Declaration</v>
      </c>
      <c r="G495" s="43" t="str">
        <f aca="false">IF(Data!G493="","",Data!G493)</f>
        <v>Fiscal Year ending October 31, 2026</v>
      </c>
      <c r="H495" s="42" t="str">
        <f aca="false">IF(Data!H493="","",Data!H493)</f>
        <v>Published by BIR</v>
      </c>
      <c r="I495" s="43" t="str">
        <f aca="false">IF(Data!I493="","",Data!I493)</f>
        <v>Deadline notation: statutory due date falls on Bonifacio Day — filing/payment moves to the next working day, Tuesday, 01 December 2026.</v>
      </c>
    </row>
    <row r="496" customFormat="false" ht="32.8" hidden="false" customHeight="false" outlineLevel="0" collapsed="false">
      <c r="A496" s="41" t="n">
        <f aca="false">IF(Data!A494="","",Data!A494)</f>
        <v>46356</v>
      </c>
      <c r="B496" s="42" t="str">
        <f aca="false">IF(Data!B494="","",Data!B494)</f>
        <v>Monday</v>
      </c>
      <c r="C496" s="42" t="str">
        <f aca="false">IF(Data!C494="","",Data!C494)</f>
        <v>November</v>
      </c>
      <c r="D496" s="42" t="str">
        <f aca="false">IF(Data!D494="","",Data!D494)</f>
        <v>Submission</v>
      </c>
      <c r="E496" s="42" t="str">
        <f aca="false">IF(Data!E494="","",Data!E494)</f>
        <v/>
      </c>
      <c r="F496" s="43" t="str">
        <f aca="false">IF(Data!F494="","",Data!F494)</f>
        <v>Soft Copy of the Computerized Books of Accounts and Other Accounting Records</v>
      </c>
      <c r="G496" s="43" t="str">
        <f aca="false">IF(Data!G494="","",Data!G494)</f>
        <v>Fiscal Year ending October 31, 2026</v>
      </c>
      <c r="H496" s="42" t="str">
        <f aca="false">IF(Data!H494="","",Data!H494)</f>
        <v>Published by BIR</v>
      </c>
      <c r="I496" s="43" t="str">
        <f aca="false">IF(Data!I494="","",Data!I494)</f>
        <v>Deadline notation: statutory due date falls on Bonifacio Day — filing/payment moves to the next working day, Tuesday, 01 December 2026.</v>
      </c>
    </row>
    <row r="497" customFormat="false" ht="32.8" hidden="false" customHeight="false" outlineLevel="0" collapsed="false">
      <c r="A497" s="41" t="n">
        <f aca="false">IF(Data!A495="","",Data!A495)</f>
        <v>46356</v>
      </c>
      <c r="B497" s="42" t="str">
        <f aca="false">IF(Data!B495="","",Data!B495)</f>
        <v>Monday</v>
      </c>
      <c r="C497" s="42" t="str">
        <f aca="false">IF(Data!C495="","",Data!C495)</f>
        <v>November</v>
      </c>
      <c r="D497" s="42" t="str">
        <f aca="false">IF(Data!D495="","",Data!D495)</f>
        <v>Submission</v>
      </c>
      <c r="E497" s="42" t="str">
        <f aca="false">IF(Data!E495="","",Data!E495)</f>
        <v/>
      </c>
      <c r="F497" s="43" t="str">
        <f aca="false">IF(Data!F495="","",Data!F495)</f>
        <v>Quarterly Summary List of Sales/Purchases/Importations by a VAT Registered Taxpayers - eFPS Filers</v>
      </c>
      <c r="G497" s="43" t="str">
        <f aca="false">IF(Data!G495="","",Data!G495)</f>
        <v>Fiscal Quarter ending October 31, 2026</v>
      </c>
      <c r="H497" s="42" t="str">
        <f aca="false">IF(Data!H495="","",Data!H495)</f>
        <v>Published by BIR</v>
      </c>
      <c r="I497" s="43" t="str">
        <f aca="false">IF(Data!I495="","",Data!I495)</f>
        <v>Deadline notation: statutory due date falls on Bonifacio Day — filing/payment moves to the next working day, Tuesday, 01 December 2026.</v>
      </c>
    </row>
    <row r="498" customFormat="false" ht="15" hidden="false" customHeight="false" outlineLevel="0" collapsed="false">
      <c r="A498" s="41" t="n">
        <f aca="false">IF(Data!A496="","",Data!A496)</f>
        <v>46357</v>
      </c>
      <c r="B498" s="42" t="str">
        <f aca="false">IF(Data!B496="","",Data!B496)</f>
        <v>Tuesday</v>
      </c>
      <c r="C498" s="42" t="str">
        <f aca="false">IF(Data!C496="","",Data!C496)</f>
        <v>December</v>
      </c>
      <c r="D498" s="42" t="str">
        <f aca="false">IF(Data!D496="","",Data!D496)</f>
        <v>Submission</v>
      </c>
      <c r="E498" s="42" t="str">
        <f aca="false">IF(Data!E496="","",Data!E496)</f>
        <v/>
      </c>
      <c r="F498" s="43" t="str">
        <f aca="false">IF(Data!F496="","",Data!F496)</f>
        <v>Consolidated Returns of All Transactions based on the Reconciled Data of the Stockbrokers</v>
      </c>
      <c r="G498" s="43" t="str">
        <f aca="false">IF(Data!G496="","",Data!G496)</f>
        <v>November 16-30, 2026</v>
      </c>
      <c r="H498" s="42" t="str">
        <f aca="false">IF(Data!H496="","",Data!H496)</f>
        <v>Published by BIR</v>
      </c>
      <c r="I498" s="43" t="str">
        <f aca="false">IF(Data!I496="","",Data!I496)</f>
        <v/>
      </c>
    </row>
    <row r="499" customFormat="false" ht="22.35" hidden="false" customHeight="false" outlineLevel="0" collapsed="false">
      <c r="A499" s="41" t="n">
        <f aca="false">IF(Data!A497="","",Data!A497)</f>
        <v>46357</v>
      </c>
      <c r="B499" s="42" t="str">
        <f aca="false">IF(Data!B497="","",Data!B497)</f>
        <v>Tuesday</v>
      </c>
      <c r="C499" s="42" t="str">
        <f aca="false">IF(Data!C497="","",Data!C497)</f>
        <v>December</v>
      </c>
      <c r="D499" s="42" t="str">
        <f aca="false">IF(Data!D497="","",Data!D497)</f>
        <v>Submission</v>
      </c>
      <c r="E499" s="42" t="str">
        <f aca="false">IF(Data!E497="","",Data!E497)</f>
        <v/>
      </c>
      <c r="F499" s="43" t="str">
        <f aca="false">IF(Data!F497="","",Data!F497)</f>
        <v>Engagement Letters and Renewals or Subsequent Agreements for Financial Audit by Independent CPAs</v>
      </c>
      <c r="G499" s="43" t="str">
        <f aca="false">IF(Data!G497="","",Data!G497)</f>
        <v>Fiscal Year beginning February 1, 2027</v>
      </c>
      <c r="H499" s="42" t="str">
        <f aca="false">IF(Data!H497="","",Data!H497)</f>
        <v>Published by BIR</v>
      </c>
      <c r="I499" s="43" t="str">
        <f aca="false">IF(Data!I497="","",Data!I497)</f>
        <v/>
      </c>
    </row>
    <row r="500" customFormat="false" ht="32.8" hidden="false" customHeight="false" outlineLevel="0" collapsed="false">
      <c r="A500" s="41" t="n">
        <f aca="false">IF(Data!A498="","",Data!A498)</f>
        <v>46361</v>
      </c>
      <c r="B500" s="42" t="str">
        <f aca="false">IF(Data!B498="","",Data!B498)</f>
        <v>Saturday</v>
      </c>
      <c r="C500" s="42" t="str">
        <f aca="false">IF(Data!C498="","",Data!C498)</f>
        <v>December</v>
      </c>
      <c r="D500" s="42" t="str">
        <f aca="false">IF(Data!D498="","",Data!D498)</f>
        <v>Filing &amp; payment</v>
      </c>
      <c r="E500" s="42" t="str">
        <f aca="false">IF(Data!E498="","",Data!E498)</f>
        <v>2000</v>
      </c>
      <c r="F500" s="43" t="str">
        <f aca="false">IF(Data!F498="","",Data!F498)</f>
        <v>BIR Form 2000 (Monthly Documentary Stamp Tax Declaration/Return)</v>
      </c>
      <c r="G500" s="43" t="str">
        <f aca="false">IF(Data!G498="","",Data!G498)</f>
        <v>Month of November 2026</v>
      </c>
      <c r="H500" s="42" t="str">
        <f aca="false">IF(Data!H498="","",Data!H498)</f>
        <v>Published by BIR</v>
      </c>
      <c r="I500" s="43" t="str">
        <f aca="false">IF(Data!I498="","",Data!I498)</f>
        <v>Deadline notation: statutory due date falls on a Saturday — filing/payment moves to the next working day, Monday, 07 December 2026.</v>
      </c>
    </row>
    <row r="501" customFormat="false" ht="32.8" hidden="false" customHeight="false" outlineLevel="0" collapsed="false">
      <c r="A501" s="41" t="n">
        <f aca="false">IF(Data!A499="","",Data!A499)</f>
        <v>46361</v>
      </c>
      <c r="B501" s="42" t="str">
        <f aca="false">IF(Data!B499="","",Data!B499)</f>
        <v>Saturday</v>
      </c>
      <c r="C501" s="42" t="str">
        <f aca="false">IF(Data!C499="","",Data!C499)</f>
        <v>December</v>
      </c>
      <c r="D501" s="42" t="str">
        <f aca="false">IF(Data!D499="","",Data!D499)</f>
        <v>Filing &amp; payment</v>
      </c>
      <c r="E501" s="42" t="str">
        <f aca="false">IF(Data!E499="","",Data!E499)</f>
        <v>2000-OT</v>
      </c>
      <c r="F501" s="43" t="str">
        <f aca="false">IF(Data!F499="","",Data!F499)</f>
        <v>BIR Form 2000-OT (Documentary Stamp Tax Declaration/Return One Time Transactions)</v>
      </c>
      <c r="G501" s="43" t="str">
        <f aca="false">IF(Data!G499="","",Data!G499)</f>
        <v>Month of November 2026</v>
      </c>
      <c r="H501" s="42" t="str">
        <f aca="false">IF(Data!H499="","",Data!H499)</f>
        <v>Published by BIR</v>
      </c>
      <c r="I501" s="43" t="str">
        <f aca="false">IF(Data!I499="","",Data!I499)</f>
        <v>Deadline notation: statutory due date falls on a Saturday — filing/payment moves to the next working day, Monday, 07 December 2026.</v>
      </c>
    </row>
    <row r="502" customFormat="false" ht="32.8" hidden="false" customHeight="false" outlineLevel="0" collapsed="false">
      <c r="A502" s="41" t="n">
        <f aca="false">IF(Data!A500="","",Data!A500)</f>
        <v>46361</v>
      </c>
      <c r="B502" s="42" t="str">
        <f aca="false">IF(Data!B500="","",Data!B500)</f>
        <v>Saturday</v>
      </c>
      <c r="C502" s="42" t="str">
        <f aca="false">IF(Data!C500="","",Data!C500)</f>
        <v>December</v>
      </c>
      <c r="D502" s="42" t="str">
        <f aca="false">IF(Data!D500="","",Data!D500)</f>
        <v>Submission</v>
      </c>
      <c r="E502" s="42" t="str">
        <f aca="false">IF(Data!E500="","",Data!E500)</f>
        <v/>
      </c>
      <c r="F502" s="43" t="str">
        <f aca="false">IF(Data!F500="","",Data!F500)</f>
        <v>Summary Report of Certification issued by the President of the National Home Mortgage Finance Corporation (NHMFC)</v>
      </c>
      <c r="G502" s="43" t="str">
        <f aca="false">IF(Data!G500="","",Data!G500)</f>
        <v>Month of November 2026</v>
      </c>
      <c r="H502" s="42" t="str">
        <f aca="false">IF(Data!H500="","",Data!H500)</f>
        <v>Published by BIR</v>
      </c>
      <c r="I502" s="43" t="str">
        <f aca="false">IF(Data!I500="","",Data!I500)</f>
        <v>Deadline notation: statutory due date falls on a Saturday — filing/payment moves to the next working day, Monday, 07 December 2026.</v>
      </c>
    </row>
    <row r="503" customFormat="false" ht="43.25" hidden="false" customHeight="false" outlineLevel="0" collapsed="false">
      <c r="A503" s="41" t="n">
        <f aca="false">IF(Data!A501="","",Data!A501)</f>
        <v>46364</v>
      </c>
      <c r="B503" s="42" t="str">
        <f aca="false">IF(Data!B501="","",Data!B501)</f>
        <v>Tuesday</v>
      </c>
      <c r="C503" s="42" t="str">
        <f aca="false">IF(Data!C501="","",Data!C501)</f>
        <v>December</v>
      </c>
      <c r="D503" s="42" t="str">
        <f aca="false">IF(Data!D501="","",Data!D501)</f>
        <v>Submission</v>
      </c>
      <c r="E503" s="42" t="str">
        <f aca="false">IF(Data!E501="","",Data!E501)</f>
        <v/>
      </c>
      <c r="F503" s="43" t="str">
        <f aca="false">IF(Data!F501="","",Data!F501)</f>
        <v>All Transcript Sheets of Official Register Books (ORBs) used by Dealers/Manufacturers/Toll Manufacturers/Assemblers/Importers of Alcohol Products, Tobacco Products, Petroleum Products, Non-Essential Goods, Sweetened Beverage Products, Mineral Products &amp; Automobiles</v>
      </c>
      <c r="G503" s="43" t="str">
        <f aca="false">IF(Data!G501="","",Data!G501)</f>
        <v>Month of November 2026</v>
      </c>
      <c r="H503" s="42" t="str">
        <f aca="false">IF(Data!H501="","",Data!H501)</f>
        <v>Published by BIR</v>
      </c>
      <c r="I503" s="43" t="str">
        <f aca="false">IF(Data!I501="","",Data!I501)</f>
        <v>Deadline notation: statutory due date falls on Immaculate Conception Day — filing/payment moves to the next working day, Wednesday, 09 December 2026.</v>
      </c>
    </row>
    <row r="504" customFormat="false" ht="32.8" hidden="false" customHeight="false" outlineLevel="0" collapsed="false">
      <c r="A504" s="41" t="n">
        <f aca="false">IF(Data!A502="","",Data!A502)</f>
        <v>46364</v>
      </c>
      <c r="B504" s="42" t="str">
        <f aca="false">IF(Data!B502="","",Data!B502)</f>
        <v>Tuesday</v>
      </c>
      <c r="C504" s="42" t="str">
        <f aca="false">IF(Data!C502="","",Data!C502)</f>
        <v>December</v>
      </c>
      <c r="D504" s="42" t="str">
        <f aca="false">IF(Data!D502="","",Data!D502)</f>
        <v>Submission</v>
      </c>
      <c r="E504" s="42" t="str">
        <f aca="false">IF(Data!E502="","",Data!E502)</f>
        <v/>
      </c>
      <c r="F504" s="43" t="str">
        <f aca="false">IF(Data!F502="","",Data!F502)</f>
        <v>Monthly e-Sales Report for All Taxpayers using CRM/POS and/or Other Similar Business Machines whose last digit of 9-digit TIN is Even Number</v>
      </c>
      <c r="G504" s="43" t="str">
        <f aca="false">IF(Data!G502="","",Data!G502)</f>
        <v>Month of November 2026</v>
      </c>
      <c r="H504" s="42" t="str">
        <f aca="false">IF(Data!H502="","",Data!H502)</f>
        <v>Published by BIR</v>
      </c>
      <c r="I504" s="43" t="str">
        <f aca="false">IF(Data!I502="","",Data!I502)</f>
        <v>Deadline notation: statutory due date falls on Immaculate Conception Day — filing/payment moves to the next working day, Wednesday, 09 December 2026.</v>
      </c>
    </row>
    <row r="505" customFormat="false" ht="32.8" hidden="false" customHeight="false" outlineLevel="0" collapsed="false">
      <c r="A505" s="41" t="n">
        <f aca="false">IF(Data!A503="","",Data!A503)</f>
        <v>46366</v>
      </c>
      <c r="B505" s="42" t="str">
        <f aca="false">IF(Data!B503="","",Data!B503)</f>
        <v>Thursday</v>
      </c>
      <c r="C505" s="42" t="str">
        <f aca="false">IF(Data!C503="","",Data!C503)</f>
        <v>December</v>
      </c>
      <c r="D505" s="42" t="str">
        <f aca="false">IF(Data!D503="","",Data!D503)</f>
        <v>Filing &amp; payment</v>
      </c>
      <c r="E505" s="42" t="str">
        <f aca="false">IF(Data!E503="","",Data!E503)</f>
        <v>1601-C, 0619-E, 0619-F</v>
      </c>
      <c r="F505" s="43" t="str">
        <f aca="false">IF(Data!F503="","",Data!F503)</f>
        <v>BIR Forms 1601-C (Monthly Remittance Return of Income Taxes Withheld on Compensation) and/or 0619-E (Monthly Remittance Form of Creditable Income Taxes Withheld-Expanded) and/or 0619-F (Monthly Remittance Form of Final Income Taxes Withheld) - Non-eFPS Filers</v>
      </c>
      <c r="G505" s="43" t="str">
        <f aca="false">IF(Data!G503="","",Data!G503)</f>
        <v>Month of November 2026</v>
      </c>
      <c r="H505" s="42" t="str">
        <f aca="false">IF(Data!H503="","",Data!H503)</f>
        <v>Published by BIR</v>
      </c>
      <c r="I505" s="43" t="str">
        <f aca="false">IF(Data!I503="","",Data!I503)</f>
        <v/>
      </c>
    </row>
    <row r="506" customFormat="false" ht="22.35" hidden="false" customHeight="false" outlineLevel="0" collapsed="false">
      <c r="A506" s="41" t="n">
        <f aca="false">IF(Data!A504="","",Data!A504)</f>
        <v>46366</v>
      </c>
      <c r="B506" s="42" t="str">
        <f aca="false">IF(Data!B504="","",Data!B504)</f>
        <v>Thursday</v>
      </c>
      <c r="C506" s="42" t="str">
        <f aca="false">IF(Data!C504="","",Data!C504)</f>
        <v>December</v>
      </c>
      <c r="D506" s="42" t="str">
        <f aca="false">IF(Data!D504="","",Data!D504)</f>
        <v>Filing &amp; payment</v>
      </c>
      <c r="E506" s="42" t="str">
        <f aca="false">IF(Data!E504="","",Data!E504)</f>
        <v>2200-M</v>
      </c>
      <c r="F506" s="43" t="str">
        <f aca="false">IF(Data!F504="","",Data!F504)</f>
        <v>BIR Form 2200-M Excise Tax Return for the Amount of Excise Taxes Collected from Payment Made to Sellers of Metallic Minerals</v>
      </c>
      <c r="G506" s="43" t="str">
        <f aca="false">IF(Data!G504="","",Data!G504)</f>
        <v>Month of November 2026</v>
      </c>
      <c r="H506" s="42" t="str">
        <f aca="false">IF(Data!H504="","",Data!H504)</f>
        <v>Published by BIR</v>
      </c>
      <c r="I506" s="43" t="str">
        <f aca="false">IF(Data!I504="","",Data!I504)</f>
        <v/>
      </c>
    </row>
    <row r="507" customFormat="false" ht="32.8" hidden="false" customHeight="false" outlineLevel="0" collapsed="false">
      <c r="A507" s="41" t="n">
        <f aca="false">IF(Data!A505="","",Data!A505)</f>
        <v>46366</v>
      </c>
      <c r="B507" s="42" t="str">
        <f aca="false">IF(Data!B505="","",Data!B505)</f>
        <v>Thursday</v>
      </c>
      <c r="C507" s="42" t="str">
        <f aca="false">IF(Data!C505="","",Data!C505)</f>
        <v>December</v>
      </c>
      <c r="D507" s="42" t="str">
        <f aca="false">IF(Data!D505="","",Data!D505)</f>
        <v>Filing &amp; payment</v>
      </c>
      <c r="E507" s="42" t="str">
        <f aca="false">IF(Data!E505="","",Data!E505)</f>
        <v>1600-VT, 1600-PT, 1601-C</v>
      </c>
      <c r="F507" s="43" t="str">
        <f aca="false">IF(Data!F505="","",Data!F505)</f>
        <v>BIR Form 1600-VT (Monthly Remittance Return of Value-Added Tax) and/or 1600-PT (Other Percentage Taxes Withheld) and BIR Form 1601-C (Monthly Remittance Return of Income Taxes Withheld on Compensation) - National Government Agencies (NGAs)</v>
      </c>
      <c r="G507" s="43" t="str">
        <f aca="false">IF(Data!G505="","",Data!G505)</f>
        <v>Month of November 2026</v>
      </c>
      <c r="H507" s="42" t="str">
        <f aca="false">IF(Data!H505="","",Data!H505)</f>
        <v>Published by BIR</v>
      </c>
      <c r="I507" s="43" t="str">
        <f aca="false">IF(Data!I505="","",Data!I505)</f>
        <v/>
      </c>
    </row>
    <row r="508" customFormat="false" ht="22.35" hidden="false" customHeight="false" outlineLevel="0" collapsed="false">
      <c r="A508" s="41" t="n">
        <f aca="false">IF(Data!A506="","",Data!A506)</f>
        <v>46366</v>
      </c>
      <c r="B508" s="42" t="str">
        <f aca="false">IF(Data!B506="","",Data!B506)</f>
        <v>Thursday</v>
      </c>
      <c r="C508" s="42" t="str">
        <f aca="false">IF(Data!C506="","",Data!C506)</f>
        <v>December</v>
      </c>
      <c r="D508" s="42" t="str">
        <f aca="false">IF(Data!D506="","",Data!D506)</f>
        <v>Filing &amp; payment</v>
      </c>
      <c r="E508" s="42" t="str">
        <f aca="false">IF(Data!E506="","",Data!E506)</f>
        <v>0620</v>
      </c>
      <c r="F508" s="43" t="str">
        <f aca="false">IF(Data!F506="","",Data!F506)</f>
        <v>BIR Form 0620 (Monthly Remittance Form of Tax Withheld on the Amount Withdrawn from the Decedent's Deposit Account) – eFPS &amp; Non-eFPS Filers</v>
      </c>
      <c r="G508" s="43" t="str">
        <f aca="false">IF(Data!G506="","",Data!G506)</f>
        <v>Month of November 2026</v>
      </c>
      <c r="H508" s="42" t="str">
        <f aca="false">IF(Data!H506="","",Data!H506)</f>
        <v>Published by BIR</v>
      </c>
      <c r="I508" s="43" t="str">
        <f aca="false">IF(Data!I506="","",Data!I506)</f>
        <v/>
      </c>
    </row>
    <row r="509" customFormat="false" ht="32.8" hidden="false" customHeight="false" outlineLevel="0" collapsed="false">
      <c r="A509" s="41" t="n">
        <f aca="false">IF(Data!A507="","",Data!A507)</f>
        <v>46366</v>
      </c>
      <c r="B509" s="42" t="str">
        <f aca="false">IF(Data!B507="","",Data!B507)</f>
        <v>Thursday</v>
      </c>
      <c r="C509" s="42" t="str">
        <f aca="false">IF(Data!C507="","",Data!C507)</f>
        <v>December</v>
      </c>
      <c r="D509" s="42" t="str">
        <f aca="false">IF(Data!D507="","",Data!D507)</f>
        <v>Filing &amp; payment</v>
      </c>
      <c r="E509" s="42" t="str">
        <f aca="false">IF(Data!E507="","",Data!E507)</f>
        <v>1600-VT, 1600-PT</v>
      </c>
      <c r="F509" s="43" t="str">
        <f aca="false">IF(Data!F507="","",Data!F507)</f>
        <v>BIR Form 1600-VT (Monthly Remittance Return of Value-Added Tax) and/or 1600-PT (Other Percentage Taxes Withheld) and Monthly Alphalist of Payees (MAP) – eFPS &amp; Non-eFPS Filers</v>
      </c>
      <c r="G509" s="43" t="str">
        <f aca="false">IF(Data!G507="","",Data!G507)</f>
        <v>Month of November 2026</v>
      </c>
      <c r="H509" s="42" t="str">
        <f aca="false">IF(Data!H507="","",Data!H507)</f>
        <v>Published by BIR</v>
      </c>
      <c r="I509" s="43" t="str">
        <f aca="false">IF(Data!I507="","",Data!I507)</f>
        <v/>
      </c>
    </row>
    <row r="510" customFormat="false" ht="22.35" hidden="false" customHeight="false" outlineLevel="0" collapsed="false">
      <c r="A510" s="41" t="n">
        <f aca="false">IF(Data!A508="","",Data!A508)</f>
        <v>46366</v>
      </c>
      <c r="B510" s="42" t="str">
        <f aca="false">IF(Data!B508="","",Data!B508)</f>
        <v>Thursday</v>
      </c>
      <c r="C510" s="42" t="str">
        <f aca="false">IF(Data!C508="","",Data!C508)</f>
        <v>December</v>
      </c>
      <c r="D510" s="42" t="str">
        <f aca="false">IF(Data!D508="","",Data!D508)</f>
        <v>Filing &amp; payment</v>
      </c>
      <c r="E510" s="42" t="str">
        <f aca="false">IF(Data!E508="","",Data!E508)</f>
        <v>1606</v>
      </c>
      <c r="F510" s="43" t="str">
        <f aca="false">IF(Data!F508="","",Data!F508)</f>
        <v>BIR Form 1606 – (Withholding Tax Remittance Return for Onerous Transfer of Real Property Other Than Capital Asset Including Taxable and Exempt)</v>
      </c>
      <c r="G510" s="43" t="str">
        <f aca="false">IF(Data!G508="","",Data!G508)</f>
        <v>Month of November 2026</v>
      </c>
      <c r="H510" s="42" t="str">
        <f aca="false">IF(Data!H508="","",Data!H508)</f>
        <v>Published by BIR</v>
      </c>
      <c r="I510" s="43" t="str">
        <f aca="false">IF(Data!I508="","",Data!I508)</f>
        <v/>
      </c>
    </row>
    <row r="511" customFormat="false" ht="22.35" hidden="false" customHeight="false" outlineLevel="0" collapsed="false">
      <c r="A511" s="41" t="n">
        <f aca="false">IF(Data!A509="","",Data!A509)</f>
        <v>46366</v>
      </c>
      <c r="B511" s="42" t="str">
        <f aca="false">IF(Data!B509="","",Data!B509)</f>
        <v>Thursday</v>
      </c>
      <c r="C511" s="42" t="str">
        <f aca="false">IF(Data!C509="","",Data!C509)</f>
        <v>December</v>
      </c>
      <c r="D511" s="42" t="str">
        <f aca="false">IF(Data!D509="","",Data!D509)</f>
        <v>Filing &amp; payment</v>
      </c>
      <c r="E511" s="42" t="str">
        <f aca="false">IF(Data!E509="","",Data!E509)</f>
        <v>2200-C</v>
      </c>
      <c r="F511" s="43" t="str">
        <f aca="false">IF(Data!F509="","",Data!F509)</f>
        <v>BIR Form 2200-C (Excise Tax Return for Cosmetic Procedures) with Monthly Summary of Cosmetic Procedures Performed</v>
      </c>
      <c r="G511" s="43" t="str">
        <f aca="false">IF(Data!G509="","",Data!G509)</f>
        <v>Month of November 2026</v>
      </c>
      <c r="H511" s="42" t="str">
        <f aca="false">IF(Data!H509="","",Data!H509)</f>
        <v>Published by BIR</v>
      </c>
      <c r="I511" s="43" t="str">
        <f aca="false">IF(Data!I509="","",Data!I509)</f>
        <v/>
      </c>
    </row>
    <row r="512" customFormat="false" ht="22.35" hidden="false" customHeight="false" outlineLevel="0" collapsed="false">
      <c r="A512" s="41" t="n">
        <f aca="false">IF(Data!A510="","",Data!A510)</f>
        <v>46366</v>
      </c>
      <c r="B512" s="42" t="str">
        <f aca="false">IF(Data!B510="","",Data!B510)</f>
        <v>Thursday</v>
      </c>
      <c r="C512" s="42" t="str">
        <f aca="false">IF(Data!C510="","",Data!C510)</f>
        <v>December</v>
      </c>
      <c r="D512" s="42" t="str">
        <f aca="false">IF(Data!D510="","",Data!D510)</f>
        <v>Submission</v>
      </c>
      <c r="E512" s="42" t="str">
        <f aca="false">IF(Data!E510="","",Data!E510)</f>
        <v/>
      </c>
      <c r="F512" s="43" t="str">
        <f aca="false">IF(Data!F510="","",Data!F510)</f>
        <v>Information Return on Releases of Refined Sugar by the Proprietor or Operator of a Sugar Refinery or Mill</v>
      </c>
      <c r="G512" s="43" t="str">
        <f aca="false">IF(Data!G510="","",Data!G510)</f>
        <v>Month of November 2026</v>
      </c>
      <c r="H512" s="42" t="str">
        <f aca="false">IF(Data!H510="","",Data!H510)</f>
        <v>Published by BIR</v>
      </c>
      <c r="I512" s="43" t="str">
        <f aca="false">IF(Data!I510="","",Data!I510)</f>
        <v/>
      </c>
    </row>
    <row r="513" customFormat="false" ht="22.35" hidden="false" customHeight="false" outlineLevel="0" collapsed="false">
      <c r="A513" s="41" t="n">
        <f aca="false">IF(Data!A511="","",Data!A511)</f>
        <v>46366</v>
      </c>
      <c r="B513" s="42" t="str">
        <f aca="false">IF(Data!B511="","",Data!B511)</f>
        <v>Thursday</v>
      </c>
      <c r="C513" s="42" t="str">
        <f aca="false">IF(Data!C511="","",Data!C511)</f>
        <v>December</v>
      </c>
      <c r="D513" s="42" t="str">
        <f aca="false">IF(Data!D511="","",Data!D511)</f>
        <v>Submission</v>
      </c>
      <c r="E513" s="42" t="str">
        <f aca="false">IF(Data!E511="","",Data!E511)</f>
        <v/>
      </c>
      <c r="F513" s="43" t="str">
        <f aca="false">IF(Data!F511="","",Data!F511)</f>
        <v>List of Buyers of Sugar Together with a Copy of Certificate of Advance Payment of VAT made by each buyer appearing in the List by a Sugar Cooperative</v>
      </c>
      <c r="G513" s="43" t="str">
        <f aca="false">IF(Data!G511="","",Data!G511)</f>
        <v>Month of November 2026</v>
      </c>
      <c r="H513" s="42" t="str">
        <f aca="false">IF(Data!H511="","",Data!H511)</f>
        <v>Published by BIR</v>
      </c>
      <c r="I513" s="43" t="str">
        <f aca="false">IF(Data!I511="","",Data!I511)</f>
        <v/>
      </c>
    </row>
    <row r="514" customFormat="false" ht="15" hidden="false" customHeight="false" outlineLevel="0" collapsed="false">
      <c r="A514" s="41" t="n">
        <f aca="false">IF(Data!A512="","",Data!A512)</f>
        <v>46366</v>
      </c>
      <c r="B514" s="42" t="str">
        <f aca="false">IF(Data!B512="","",Data!B512)</f>
        <v>Thursday</v>
      </c>
      <c r="C514" s="42" t="str">
        <f aca="false">IF(Data!C512="","",Data!C512)</f>
        <v>December</v>
      </c>
      <c r="D514" s="42" t="str">
        <f aca="false">IF(Data!D512="","",Data!D512)</f>
        <v>Submission</v>
      </c>
      <c r="E514" s="42" t="str">
        <f aca="false">IF(Data!E512="","",Data!E512)</f>
        <v/>
      </c>
      <c r="F514" s="43" t="str">
        <f aca="false">IF(Data!F512="","",Data!F512)</f>
        <v>Monthly Report of DST Collected and Remitted by the Government Agency</v>
      </c>
      <c r="G514" s="43" t="str">
        <f aca="false">IF(Data!G512="","",Data!G512)</f>
        <v>Month of November 2026</v>
      </c>
      <c r="H514" s="42" t="str">
        <f aca="false">IF(Data!H512="","",Data!H512)</f>
        <v>Published by BIR</v>
      </c>
      <c r="I514" s="43" t="str">
        <f aca="false">IF(Data!I512="","",Data!I512)</f>
        <v/>
      </c>
    </row>
    <row r="515" customFormat="false" ht="22.35" hidden="false" customHeight="false" outlineLevel="0" collapsed="false">
      <c r="A515" s="41" t="n">
        <f aca="false">IF(Data!A513="","",Data!A513)</f>
        <v>46366</v>
      </c>
      <c r="B515" s="42" t="str">
        <f aca="false">IF(Data!B513="","",Data!B513)</f>
        <v>Thursday</v>
      </c>
      <c r="C515" s="42" t="str">
        <f aca="false">IF(Data!C513="","",Data!C513)</f>
        <v>December</v>
      </c>
      <c r="D515" s="42" t="str">
        <f aca="false">IF(Data!D513="","",Data!D513)</f>
        <v>Submission</v>
      </c>
      <c r="E515" s="42" t="str">
        <f aca="false">IF(Data!E513="","",Data!E513)</f>
        <v/>
      </c>
      <c r="F515" s="43" t="str">
        <f aca="false">IF(Data!F513="","",Data!F513)</f>
        <v>Monthly e-Sales Report for All Taxpayers using CRM/POS and/or Other Similar Business Machines whose last digit of 9-digit TIN is Odd Number</v>
      </c>
      <c r="G515" s="43" t="str">
        <f aca="false">IF(Data!G513="","",Data!G513)</f>
        <v>Month of November 2026</v>
      </c>
      <c r="H515" s="42" t="str">
        <f aca="false">IF(Data!H513="","",Data!H513)</f>
        <v>Published by BIR</v>
      </c>
      <c r="I515" s="43" t="str">
        <f aca="false">IF(Data!I513="","",Data!I513)</f>
        <v/>
      </c>
    </row>
    <row r="516" customFormat="false" ht="15" hidden="false" customHeight="false" outlineLevel="0" collapsed="false">
      <c r="A516" s="41" t="n">
        <f aca="false">IF(Data!A514="","",Data!A514)</f>
        <v>46367</v>
      </c>
      <c r="B516" s="42" t="str">
        <f aca="false">IF(Data!B514="","",Data!B514)</f>
        <v>Friday</v>
      </c>
      <c r="C516" s="42" t="str">
        <f aca="false">IF(Data!C514="","",Data!C514)</f>
        <v>December</v>
      </c>
      <c r="D516" s="42" t="str">
        <f aca="false">IF(Data!D514="","",Data!D514)</f>
        <v>Filing</v>
      </c>
      <c r="E516" s="42" t="str">
        <f aca="false">IF(Data!E514="","",Data!E514)</f>
        <v>1601-C, 0619-E, 0619-F</v>
      </c>
      <c r="F516" s="43" t="str">
        <f aca="false">IF(Data!F514="","",Data!F514)</f>
        <v>BIR Forms 1601-C and/or 0619-E and/or 0619-F – eFPS Filers under Group E</v>
      </c>
      <c r="G516" s="43" t="str">
        <f aca="false">IF(Data!G514="","",Data!G514)</f>
        <v>Month of November 2026</v>
      </c>
      <c r="H516" s="42" t="str">
        <f aca="false">IF(Data!H514="","",Data!H514)</f>
        <v>Published by BIR</v>
      </c>
      <c r="I516" s="43" t="str">
        <f aca="false">IF(Data!I514="","",Data!I514)</f>
        <v/>
      </c>
    </row>
    <row r="517" customFormat="false" ht="32.8" hidden="false" customHeight="false" outlineLevel="0" collapsed="false">
      <c r="A517" s="41" t="n">
        <f aca="false">IF(Data!A515="","",Data!A515)</f>
        <v>46368</v>
      </c>
      <c r="B517" s="42" t="str">
        <f aca="false">IF(Data!B515="","",Data!B515)</f>
        <v>Saturday</v>
      </c>
      <c r="C517" s="42" t="str">
        <f aca="false">IF(Data!C515="","",Data!C515)</f>
        <v>December</v>
      </c>
      <c r="D517" s="42" t="str">
        <f aca="false">IF(Data!D515="","",Data!D515)</f>
        <v>Filing</v>
      </c>
      <c r="E517" s="42" t="str">
        <f aca="false">IF(Data!E515="","",Data!E515)</f>
        <v>1601-C, 0619-E, 0619-F</v>
      </c>
      <c r="F517" s="43" t="str">
        <f aca="false">IF(Data!F515="","",Data!F515)</f>
        <v>BIR Forms 1601-C and/or 0619-E and/or 0619-F – eFPS Filers under Group D</v>
      </c>
      <c r="G517" s="43" t="str">
        <f aca="false">IF(Data!G515="","",Data!G515)</f>
        <v>Month of November 2026</v>
      </c>
      <c r="H517" s="42" t="str">
        <f aca="false">IF(Data!H515="","",Data!H515)</f>
        <v>Published by BIR</v>
      </c>
      <c r="I517" s="43" t="str">
        <f aca="false">IF(Data!I515="","",Data!I515)</f>
        <v>Deadline notation: statutory due date falls on a Saturday — filing/payment moves to the next working day, Monday, 14 December 2026.</v>
      </c>
    </row>
    <row r="518" customFormat="false" ht="32.8" hidden="false" customHeight="false" outlineLevel="0" collapsed="false">
      <c r="A518" s="41" t="n">
        <f aca="false">IF(Data!A516="","",Data!A516)</f>
        <v>46369</v>
      </c>
      <c r="B518" s="42" t="str">
        <f aca="false">IF(Data!B516="","",Data!B516)</f>
        <v>Sunday</v>
      </c>
      <c r="C518" s="42" t="str">
        <f aca="false">IF(Data!C516="","",Data!C516)</f>
        <v>December</v>
      </c>
      <c r="D518" s="42" t="str">
        <f aca="false">IF(Data!D516="","",Data!D516)</f>
        <v>Filing</v>
      </c>
      <c r="E518" s="42" t="str">
        <f aca="false">IF(Data!E516="","",Data!E516)</f>
        <v>1601-C, 0619-E, 0619-F</v>
      </c>
      <c r="F518" s="43" t="str">
        <f aca="false">IF(Data!F516="","",Data!F516)</f>
        <v>BIR Forms 1601-C and/or 0619-E and/or 0619-F – eFPS Filers under Group C</v>
      </c>
      <c r="G518" s="43" t="str">
        <f aca="false">IF(Data!G516="","",Data!G516)</f>
        <v>Month of November 2026</v>
      </c>
      <c r="H518" s="42" t="str">
        <f aca="false">IF(Data!H516="","",Data!H516)</f>
        <v>Published by BIR</v>
      </c>
      <c r="I518" s="43" t="str">
        <f aca="false">IF(Data!I516="","",Data!I516)</f>
        <v>Deadline notation: statutory due date falls on a Sunday — filing/payment moves to the next working day, Monday, 14 December 2026.</v>
      </c>
    </row>
    <row r="519" customFormat="false" ht="15" hidden="false" customHeight="false" outlineLevel="0" collapsed="false">
      <c r="A519" s="41" t="n">
        <f aca="false">IF(Data!A517="","",Data!A517)</f>
        <v>46370</v>
      </c>
      <c r="B519" s="42" t="str">
        <f aca="false">IF(Data!B517="","",Data!B517)</f>
        <v>Monday</v>
      </c>
      <c r="C519" s="42" t="str">
        <f aca="false">IF(Data!C517="","",Data!C517)</f>
        <v>December</v>
      </c>
      <c r="D519" s="42" t="str">
        <f aca="false">IF(Data!D517="","",Data!D517)</f>
        <v>Filing</v>
      </c>
      <c r="E519" s="42" t="str">
        <f aca="false">IF(Data!E517="","",Data!E517)</f>
        <v>1601-C, 0619-E, 0619-F</v>
      </c>
      <c r="F519" s="43" t="str">
        <f aca="false">IF(Data!F517="","",Data!F517)</f>
        <v>BIR Forms 1601-C and/or 0619-E and/or 0619-F – eFPS Filers under Group B</v>
      </c>
      <c r="G519" s="43" t="str">
        <f aca="false">IF(Data!G517="","",Data!G517)</f>
        <v>Month of November 2026</v>
      </c>
      <c r="H519" s="42" t="str">
        <f aca="false">IF(Data!H517="","",Data!H517)</f>
        <v>Published by BIR</v>
      </c>
      <c r="I519" s="43" t="str">
        <f aca="false">IF(Data!I517="","",Data!I517)</f>
        <v/>
      </c>
    </row>
    <row r="520" customFormat="false" ht="22.35" hidden="false" customHeight="false" outlineLevel="0" collapsed="false">
      <c r="A520" s="41" t="n">
        <f aca="false">IF(Data!A518="","",Data!A518)</f>
        <v>46371</v>
      </c>
      <c r="B520" s="42" t="str">
        <f aca="false">IF(Data!B518="","",Data!B518)</f>
        <v>Tuesday</v>
      </c>
      <c r="C520" s="42" t="str">
        <f aca="false">IF(Data!C518="","",Data!C518)</f>
        <v>December</v>
      </c>
      <c r="D520" s="42" t="str">
        <f aca="false">IF(Data!D518="","",Data!D518)</f>
        <v>Filing &amp; payment</v>
      </c>
      <c r="E520" s="42" t="str">
        <f aca="false">IF(Data!E518="","",Data!E518)</f>
        <v>1702</v>
      </c>
      <c r="F520" s="43" t="str">
        <f aca="false">IF(Data!F518="","",Data!F518)</f>
        <v>BIR Form 1702 – RT/EX/MX with Audited Financial Statements (AFS), 1709 (if applicable), and Other Attachments</v>
      </c>
      <c r="G520" s="43" t="str">
        <f aca="false">IF(Data!G518="","",Data!G518)</f>
        <v>Fiscal Year ending August 31, 2026</v>
      </c>
      <c r="H520" s="42" t="str">
        <f aca="false">IF(Data!H518="","",Data!H518)</f>
        <v>Published by BIR</v>
      </c>
      <c r="I520" s="43" t="str">
        <f aca="false">IF(Data!I518="","",Data!I518)</f>
        <v/>
      </c>
    </row>
    <row r="521" customFormat="false" ht="22.35" hidden="false" customHeight="false" outlineLevel="0" collapsed="false">
      <c r="A521" s="41" t="n">
        <f aca="false">IF(Data!A519="","",Data!A519)</f>
        <v>46371</v>
      </c>
      <c r="B521" s="42" t="str">
        <f aca="false">IF(Data!B519="","",Data!B519)</f>
        <v>Tuesday</v>
      </c>
      <c r="C521" s="42" t="str">
        <f aca="false">IF(Data!C519="","",Data!C519)</f>
        <v>December</v>
      </c>
      <c r="D521" s="42" t="str">
        <f aca="false">IF(Data!D519="","",Data!D519)</f>
        <v>Filing &amp; payment</v>
      </c>
      <c r="E521" s="42" t="str">
        <f aca="false">IF(Data!E519="","",Data!E519)</f>
        <v>1707-A</v>
      </c>
      <c r="F521" s="43" t="str">
        <f aca="false">IF(Data!F519="","",Data!F519)</f>
        <v>BIR Form 1707-A (Annual Capital Gains Tax Return For Onerous Transfer of Shares of Stock Not Traded Through the Local Stock Exchange) – by Corporate Taxpayers</v>
      </c>
      <c r="G521" s="43" t="str">
        <f aca="false">IF(Data!G519="","",Data!G519)</f>
        <v>Fiscal Year ending August 31, 2026</v>
      </c>
      <c r="H521" s="42" t="str">
        <f aca="false">IF(Data!H519="","",Data!H519)</f>
        <v>Published by BIR</v>
      </c>
      <c r="I521" s="43" t="str">
        <f aca="false">IF(Data!I519="","",Data!I519)</f>
        <v/>
      </c>
    </row>
    <row r="522" customFormat="false" ht="15" hidden="false" customHeight="false" outlineLevel="0" collapsed="false">
      <c r="A522" s="41" t="n">
        <f aca="false">IF(Data!A520="","",Data!A520)</f>
        <v>46371</v>
      </c>
      <c r="B522" s="42" t="str">
        <f aca="false">IF(Data!B520="","",Data!B520)</f>
        <v>Tuesday</v>
      </c>
      <c r="C522" s="42" t="str">
        <f aca="false">IF(Data!C520="","",Data!C520)</f>
        <v>December</v>
      </c>
      <c r="D522" s="42" t="str">
        <f aca="false">IF(Data!D520="","",Data!D520)</f>
        <v>Filing &amp; payment</v>
      </c>
      <c r="E522" s="42" t="str">
        <f aca="false">IF(Data!E520="","",Data!E520)</f>
        <v>1702</v>
      </c>
      <c r="F522" s="43" t="str">
        <f aca="false">IF(Data!F520="","",Data!F520)</f>
        <v>BIR Form 1702 – RT/EX/MX</v>
      </c>
      <c r="G522" s="43" t="str">
        <f aca="false">IF(Data!G520="","",Data!G520)</f>
        <v>Fiscal Year ending August 31, 2026</v>
      </c>
      <c r="H522" s="42" t="str">
        <f aca="false">IF(Data!H520="","",Data!H520)</f>
        <v>Published by BIR</v>
      </c>
      <c r="I522" s="43" t="str">
        <f aca="false">IF(Data!I520="","",Data!I520)</f>
        <v/>
      </c>
    </row>
    <row r="523" customFormat="false" ht="43.25" hidden="false" customHeight="false" outlineLevel="0" collapsed="false">
      <c r="A523" s="41" t="n">
        <f aca="false">IF(Data!A521="","",Data!A521)</f>
        <v>46371</v>
      </c>
      <c r="B523" s="42" t="str">
        <f aca="false">IF(Data!B521="","",Data!B521)</f>
        <v>Tuesday</v>
      </c>
      <c r="C523" s="42" t="str">
        <f aca="false">IF(Data!C521="","",Data!C521)</f>
        <v>December</v>
      </c>
      <c r="D523" s="42" t="str">
        <f aca="false">IF(Data!D521="","",Data!D521)</f>
        <v>Filing &amp; payment</v>
      </c>
      <c r="E523" s="42" t="str">
        <f aca="false">IF(Data!E521="","",Data!E521)</f>
        <v>1601-C, 0619-E, 0619-F</v>
      </c>
      <c r="F523" s="43" t="str">
        <f aca="false">IF(Data!F521="","",Data!F521)</f>
        <v>BIR Forms 1601-C (Monthly Remittance Return of Income Taxes Withheld on Compensation) and/or 0619-E (Monthly Remittance Form of Creditable Income Taxes Withheld-Expanded) and/or 0619-F (Monthly Remittance Form of Final Income Taxes Withheld) - eFPS Filers under Group A</v>
      </c>
      <c r="G523" s="43" t="str">
        <f aca="false">IF(Data!G521="","",Data!G521)</f>
        <v>Month of November 2026</v>
      </c>
      <c r="H523" s="42" t="str">
        <f aca="false">IF(Data!H521="","",Data!H521)</f>
        <v>Published by BIR</v>
      </c>
      <c r="I523" s="43" t="str">
        <f aca="false">IF(Data!I521="","",Data!I521)</f>
        <v/>
      </c>
    </row>
    <row r="524" customFormat="false" ht="15" hidden="false" customHeight="false" outlineLevel="0" collapsed="false">
      <c r="A524" s="41" t="n">
        <f aca="false">IF(Data!A522="","",Data!A522)</f>
        <v>46371</v>
      </c>
      <c r="B524" s="42" t="str">
        <f aca="false">IF(Data!B522="","",Data!B522)</f>
        <v>Tuesday</v>
      </c>
      <c r="C524" s="42" t="str">
        <f aca="false">IF(Data!C522="","",Data!C522)</f>
        <v>December</v>
      </c>
      <c r="D524" s="42" t="str">
        <f aca="false">IF(Data!D522="","",Data!D522)</f>
        <v>Payment</v>
      </c>
      <c r="E524" s="42" t="str">
        <f aca="false">IF(Data!E522="","",Data!E522)</f>
        <v>1601-C, 0619-E, 0619-F</v>
      </c>
      <c r="F524" s="43" t="str">
        <f aca="false">IF(Data!F522="","",Data!F522)</f>
        <v>BIR Forms 1601-C and/or 0619-E and/or 0619-F – eFPS Filers under Group E, D, C &amp; B</v>
      </c>
      <c r="G524" s="43" t="str">
        <f aca="false">IF(Data!G522="","",Data!G522)</f>
        <v>Month of November 2026</v>
      </c>
      <c r="H524" s="42" t="str">
        <f aca="false">IF(Data!H522="","",Data!H522)</f>
        <v>Published by BIR</v>
      </c>
      <c r="I524" s="43" t="str">
        <f aca="false">IF(Data!I522="","",Data!I522)</f>
        <v/>
      </c>
    </row>
    <row r="525" customFormat="false" ht="15" hidden="false" customHeight="false" outlineLevel="0" collapsed="false">
      <c r="A525" s="41" t="n">
        <f aca="false">IF(Data!A523="","",Data!A523)</f>
        <v>46371</v>
      </c>
      <c r="B525" s="42" t="str">
        <f aca="false">IF(Data!B523="","",Data!B523)</f>
        <v>Tuesday</v>
      </c>
      <c r="C525" s="42" t="str">
        <f aca="false">IF(Data!C523="","",Data!C523)</f>
        <v>December</v>
      </c>
      <c r="D525" s="42" t="str">
        <f aca="false">IF(Data!D523="","",Data!D523)</f>
        <v>Registration</v>
      </c>
      <c r="E525" s="42" t="str">
        <f aca="false">IF(Data!E523="","",Data!E523)</f>
        <v/>
      </c>
      <c r="F525" s="43" t="str">
        <f aca="false">IF(Data!F523="","",Data!F523)</f>
        <v>Permanently Bound Loose-Leaf Books of Accounts/Invoices and Other Accounting Records</v>
      </c>
      <c r="G525" s="43" t="str">
        <f aca="false">IF(Data!G523="","",Data!G523)</f>
        <v>Fiscal Year ending November 30, 2026</v>
      </c>
      <c r="H525" s="42" t="str">
        <f aca="false">IF(Data!H523="","",Data!H523)</f>
        <v>Published by BIR</v>
      </c>
      <c r="I525" s="43" t="str">
        <f aca="false">IF(Data!I523="","",Data!I523)</f>
        <v/>
      </c>
    </row>
    <row r="526" customFormat="false" ht="22.35" hidden="false" customHeight="false" outlineLevel="0" collapsed="false">
      <c r="A526" s="41" t="n">
        <f aca="false">IF(Data!A524="","",Data!A524)</f>
        <v>46371</v>
      </c>
      <c r="B526" s="42" t="str">
        <f aca="false">IF(Data!B524="","",Data!B524)</f>
        <v>Tuesday</v>
      </c>
      <c r="C526" s="42" t="str">
        <f aca="false">IF(Data!C524="","",Data!C524)</f>
        <v>December</v>
      </c>
      <c r="D526" s="42" t="str">
        <f aca="false">IF(Data!D524="","",Data!D524)</f>
        <v>Submission</v>
      </c>
      <c r="E526" s="42" t="str">
        <f aca="false">IF(Data!E524="","",Data!E524)</f>
        <v/>
      </c>
      <c r="F526" s="43" t="str">
        <f aca="false">IF(Data!F524="","",Data!F524)</f>
        <v>Monthly Summary Report/Schedule of Transferred Titled/Untitled Real Properties by City or Municipal Assessors, RDs &amp; LRAs</v>
      </c>
      <c r="G526" s="43" t="str">
        <f aca="false">IF(Data!G524="","",Data!G524)</f>
        <v>Month of November 2026</v>
      </c>
      <c r="H526" s="42" t="str">
        <f aca="false">IF(Data!H524="","",Data!H524)</f>
        <v>Published by BIR</v>
      </c>
      <c r="I526" s="43" t="str">
        <f aca="false">IF(Data!I524="","",Data!I524)</f>
        <v/>
      </c>
    </row>
    <row r="527" customFormat="false" ht="15" hidden="false" customHeight="false" outlineLevel="0" collapsed="false">
      <c r="A527" s="41" t="n">
        <f aca="false">IF(Data!A525="","",Data!A525)</f>
        <v>46371</v>
      </c>
      <c r="B527" s="42" t="str">
        <f aca="false">IF(Data!B525="","",Data!B525)</f>
        <v>Tuesday</v>
      </c>
      <c r="C527" s="42" t="str">
        <f aca="false">IF(Data!C525="","",Data!C525)</f>
        <v>December</v>
      </c>
      <c r="D527" s="42" t="str">
        <f aca="false">IF(Data!D525="","",Data!D525)</f>
        <v>Submission</v>
      </c>
      <c r="E527" s="42" t="str">
        <f aca="false">IF(Data!E525="","",Data!E525)</f>
        <v/>
      </c>
      <c r="F527" s="43" t="str">
        <f aca="false">IF(Data!F525="","",Data!F525)</f>
        <v>Summary List of Blank OCTs/TCTs/CCTs issued to all RDs</v>
      </c>
      <c r="G527" s="43" t="str">
        <f aca="false">IF(Data!G525="","",Data!G525)</f>
        <v>Month of November 2026</v>
      </c>
      <c r="H527" s="42" t="str">
        <f aca="false">IF(Data!H525="","",Data!H525)</f>
        <v>Published by BIR</v>
      </c>
      <c r="I527" s="43" t="str">
        <f aca="false">IF(Data!I525="","",Data!I525)</f>
        <v/>
      </c>
    </row>
    <row r="528" customFormat="false" ht="15" hidden="false" customHeight="false" outlineLevel="0" collapsed="false">
      <c r="A528" s="41" t="n">
        <f aca="false">IF(Data!A526="","",Data!A526)</f>
        <v>46372</v>
      </c>
      <c r="B528" s="42" t="str">
        <f aca="false">IF(Data!B526="","",Data!B526)</f>
        <v>Wednesday</v>
      </c>
      <c r="C528" s="42" t="str">
        <f aca="false">IF(Data!C526="","",Data!C526)</f>
        <v>December</v>
      </c>
      <c r="D528" s="42" t="str">
        <f aca="false">IF(Data!D526="","",Data!D526)</f>
        <v>Submission</v>
      </c>
      <c r="E528" s="42" t="str">
        <f aca="false">IF(Data!E526="","",Data!E526)</f>
        <v/>
      </c>
      <c r="F528" s="43" t="str">
        <f aca="false">IF(Data!F526="","",Data!F526)</f>
        <v>Consolidated Return of All Transactions based on the Reconciled Data of Stockbrokers</v>
      </c>
      <c r="G528" s="43" t="str">
        <f aca="false">IF(Data!G526="","",Data!G526)</f>
        <v>December 1-15, 2026</v>
      </c>
      <c r="H528" s="42" t="str">
        <f aca="false">IF(Data!H526="","",Data!H526)</f>
        <v>Published by BIR</v>
      </c>
      <c r="I528" s="43" t="str">
        <f aca="false">IF(Data!I526="","",Data!I526)</f>
        <v/>
      </c>
    </row>
    <row r="529" customFormat="false" ht="32.8" hidden="false" customHeight="false" outlineLevel="0" collapsed="false">
      <c r="A529" s="41" t="n">
        <f aca="false">IF(Data!A527="","",Data!A527)</f>
        <v>46376</v>
      </c>
      <c r="B529" s="42" t="str">
        <f aca="false">IF(Data!B527="","",Data!B527)</f>
        <v>Sunday</v>
      </c>
      <c r="C529" s="42" t="str">
        <f aca="false">IF(Data!C527="","",Data!C527)</f>
        <v>December</v>
      </c>
      <c r="D529" s="42" t="str">
        <f aca="false">IF(Data!D527="","",Data!D527)</f>
        <v>Filing &amp; payment</v>
      </c>
      <c r="E529" s="42" t="str">
        <f aca="false">IF(Data!E527="","",Data!E527)</f>
        <v>1600 WP</v>
      </c>
      <c r="F529" s="43" t="str">
        <f aca="false">IF(Data!F527="","",Data!F527)</f>
        <v>BIR Form 1600 WP (Remittance Return of Percentage Tax on Winnings and Prizes Withheld by Race Track Operators) – eFPS &amp; Non-eFPS Filers</v>
      </c>
      <c r="G529" s="43" t="str">
        <f aca="false">IF(Data!G527="","",Data!G527)</f>
        <v>Month of November 2026</v>
      </c>
      <c r="H529" s="42" t="str">
        <f aca="false">IF(Data!H527="","",Data!H527)</f>
        <v>Published by BIR</v>
      </c>
      <c r="I529" s="43" t="str">
        <f aca="false">IF(Data!I527="","",Data!I527)</f>
        <v>Deadline notation: statutory due date falls on a Sunday — filing/payment moves to the next working day, Monday, 21 December 2026.</v>
      </c>
    </row>
    <row r="530" customFormat="false" ht="32.8" hidden="false" customHeight="false" outlineLevel="0" collapsed="false">
      <c r="A530" s="41" t="n">
        <f aca="false">IF(Data!A528="","",Data!A528)</f>
        <v>46381</v>
      </c>
      <c r="B530" s="42" t="str">
        <f aca="false">IF(Data!B528="","",Data!B528)</f>
        <v>Friday</v>
      </c>
      <c r="C530" s="42" t="str">
        <f aca="false">IF(Data!C528="","",Data!C528)</f>
        <v>December</v>
      </c>
      <c r="D530" s="42" t="str">
        <f aca="false">IF(Data!D528="","",Data!D528)</f>
        <v>Filing &amp; payment</v>
      </c>
      <c r="E530" s="42" t="str">
        <f aca="false">IF(Data!E528="","",Data!E528)</f>
        <v>2550Q</v>
      </c>
      <c r="F530" s="43" t="str">
        <f aca="false">IF(Data!F528="","",Data!F528)</f>
        <v>BIR Form 2550Q (Quarterly Value-Added Tax Return) - eFPS &amp; Non-eFPS Filers</v>
      </c>
      <c r="G530" s="43" t="str">
        <f aca="false">IF(Data!G528="","",Data!G528)</f>
        <v>Fiscal Quarter ending November 30, 2026</v>
      </c>
      <c r="H530" s="42" t="str">
        <f aca="false">IF(Data!H528="","",Data!H528)</f>
        <v>Published by BIR</v>
      </c>
      <c r="I530" s="43" t="str">
        <f aca="false">IF(Data!I528="","",Data!I528)</f>
        <v>Deadline notation: statutory due date falls on Christmas Day — filing/payment moves to the next working day, Monday, 28 December 2026.</v>
      </c>
    </row>
    <row r="531" customFormat="false" ht="32.8" hidden="false" customHeight="false" outlineLevel="0" collapsed="false">
      <c r="A531" s="41" t="n">
        <f aca="false">IF(Data!A529="","",Data!A529)</f>
        <v>46381</v>
      </c>
      <c r="B531" s="42" t="str">
        <f aca="false">IF(Data!B529="","",Data!B529)</f>
        <v>Friday</v>
      </c>
      <c r="C531" s="42" t="str">
        <f aca="false">IF(Data!C529="","",Data!C529)</f>
        <v>December</v>
      </c>
      <c r="D531" s="42" t="str">
        <f aca="false">IF(Data!D529="","",Data!D529)</f>
        <v>Filing &amp; payment</v>
      </c>
      <c r="E531" s="42" t="str">
        <f aca="false">IF(Data!E529="","",Data!E529)</f>
        <v>2551Q</v>
      </c>
      <c r="F531" s="43" t="str">
        <f aca="false">IF(Data!F529="","",Data!F529)</f>
        <v>BIR Form 2551Q (Quarterly Percentage Tax Return) – eFPS &amp; Non-eFPS Filers</v>
      </c>
      <c r="G531" s="43" t="str">
        <f aca="false">IF(Data!G529="","",Data!G529)</f>
        <v>Fiscal Quarter ending November 30, 2026</v>
      </c>
      <c r="H531" s="42" t="str">
        <f aca="false">IF(Data!H529="","",Data!H529)</f>
        <v>Published by BIR</v>
      </c>
      <c r="I531" s="43" t="str">
        <f aca="false">IF(Data!I529="","",Data!I529)</f>
        <v>Deadline notation: statutory due date falls on Christmas Day — filing/payment moves to the next working day, Monday, 28 December 2026.</v>
      </c>
    </row>
    <row r="532" customFormat="false" ht="32.8" hidden="false" customHeight="false" outlineLevel="0" collapsed="false">
      <c r="A532" s="41" t="n">
        <f aca="false">IF(Data!A530="","",Data!A530)</f>
        <v>46381</v>
      </c>
      <c r="B532" s="42" t="str">
        <f aca="false">IF(Data!B530="","",Data!B530)</f>
        <v>Friday</v>
      </c>
      <c r="C532" s="42" t="str">
        <f aca="false">IF(Data!C530="","",Data!C530)</f>
        <v>December</v>
      </c>
      <c r="D532" s="42" t="str">
        <f aca="false">IF(Data!D530="","",Data!D530)</f>
        <v>Submission</v>
      </c>
      <c r="E532" s="42" t="str">
        <f aca="false">IF(Data!E530="","",Data!E530)</f>
        <v/>
      </c>
      <c r="F532" s="43" t="str">
        <f aca="false">IF(Data!F530="","",Data!F530)</f>
        <v>Quarterly Summary List of Sales/Purchases/Importations by a VAT Registered Taxpayers - Non-eFPS Filers</v>
      </c>
      <c r="G532" s="43" t="str">
        <f aca="false">IF(Data!G530="","",Data!G530)</f>
        <v>Fiscal Quarter ending November 30, 2026</v>
      </c>
      <c r="H532" s="42" t="str">
        <f aca="false">IF(Data!H530="","",Data!H530)</f>
        <v>Published by BIR</v>
      </c>
      <c r="I532" s="43" t="str">
        <f aca="false">IF(Data!I530="","",Data!I530)</f>
        <v>Deadline notation: statutory due date falls on Christmas Day — filing/payment moves to the next working day, Monday, 28 December 2026.</v>
      </c>
    </row>
    <row r="533" customFormat="false" ht="32.8" hidden="false" customHeight="false" outlineLevel="0" collapsed="false">
      <c r="A533" s="41" t="n">
        <f aca="false">IF(Data!A531="","",Data!A531)</f>
        <v>46381</v>
      </c>
      <c r="B533" s="42" t="str">
        <f aca="false">IF(Data!B531="","",Data!B531)</f>
        <v>Friday</v>
      </c>
      <c r="C533" s="42" t="str">
        <f aca="false">IF(Data!C531="","",Data!C531)</f>
        <v>December</v>
      </c>
      <c r="D533" s="42" t="str">
        <f aca="false">IF(Data!D531="","",Data!D531)</f>
        <v>Submission</v>
      </c>
      <c r="E533" s="42" t="str">
        <f aca="false">IF(Data!E531="","",Data!E531)</f>
        <v/>
      </c>
      <c r="F533" s="43" t="str">
        <f aca="false">IF(Data!F531="","",Data!F531)</f>
        <v>Sworn Statement of Manufacturer's or Importer's Volume of Sales of each particular Brand of Alcohol Products, Tobacco Products and Sweetened Beverage Products</v>
      </c>
      <c r="G533" s="43" t="str">
        <f aca="false">IF(Data!G531="","",Data!G531)</f>
        <v>Fiscal Quarter ending November 30, 2026</v>
      </c>
      <c r="H533" s="42" t="str">
        <f aca="false">IF(Data!H531="","",Data!H531)</f>
        <v>Published by BIR</v>
      </c>
      <c r="I533" s="43" t="str">
        <f aca="false">IF(Data!I531="","",Data!I531)</f>
        <v>Deadline notation: statutory due date falls on Christmas Day — filing/payment moves to the next working day, Monday, 28 December 2026.</v>
      </c>
    </row>
    <row r="534" customFormat="false" ht="32.8" hidden="false" customHeight="false" outlineLevel="0" collapsed="false">
      <c r="A534" s="41" t="n">
        <f aca="false">IF(Data!A532="","",Data!A532)</f>
        <v>46386</v>
      </c>
      <c r="B534" s="42" t="str">
        <f aca="false">IF(Data!B532="","",Data!B532)</f>
        <v>Wednesday</v>
      </c>
      <c r="C534" s="42" t="str">
        <f aca="false">IF(Data!C532="","",Data!C532)</f>
        <v>December</v>
      </c>
      <c r="D534" s="42" t="str">
        <f aca="false">IF(Data!D532="","",Data!D532)</f>
        <v>Filing &amp; payment</v>
      </c>
      <c r="E534" s="42" t="str">
        <f aca="false">IF(Data!E532="","",Data!E532)</f>
        <v>1702Q</v>
      </c>
      <c r="F534" s="43" t="str">
        <f aca="false">IF(Data!F532="","",Data!F532)</f>
        <v>BIR Form 1702Q (Quarterly Income Tax Return For Corporations, Partnerships and Other Non-Individual Taxpayers) and Summary Alphalist of Withholding Taxes (SAWT)</v>
      </c>
      <c r="G534" s="43" t="str">
        <f aca="false">IF(Data!G532="","",Data!G532)</f>
        <v>Fiscal Quarter ending October 31, 2026</v>
      </c>
      <c r="H534" s="42" t="str">
        <f aca="false">IF(Data!H532="","",Data!H532)</f>
        <v>Published by BIR</v>
      </c>
      <c r="I534" s="43" t="str">
        <f aca="false">IF(Data!I532="","",Data!I532)</f>
        <v>Deadline notation: statutory due date falls on Rizal Day — filing/payment moves to the next working day, Monday, 04 January 2027.</v>
      </c>
    </row>
    <row r="535" customFormat="false" ht="32.8" hidden="false" customHeight="false" outlineLevel="0" collapsed="false">
      <c r="A535" s="41" t="n">
        <f aca="false">IF(Data!A533="","",Data!A533)</f>
        <v>46386</v>
      </c>
      <c r="B535" s="42" t="str">
        <f aca="false">IF(Data!B533="","",Data!B533)</f>
        <v>Wednesday</v>
      </c>
      <c r="C535" s="42" t="str">
        <f aca="false">IF(Data!C533="","",Data!C533)</f>
        <v>December</v>
      </c>
      <c r="D535" s="42" t="str">
        <f aca="false">IF(Data!D533="","",Data!D533)</f>
        <v>Registration</v>
      </c>
      <c r="E535" s="42" t="str">
        <f aca="false">IF(Data!E533="","",Data!E533)</f>
        <v/>
      </c>
      <c r="F535" s="43" t="str">
        <f aca="false">IF(Data!F533="","",Data!F533)</f>
        <v>Computerized Books of Accounts and Other Accounting Records</v>
      </c>
      <c r="G535" s="43" t="str">
        <f aca="false">IF(Data!G533="","",Data!G533)</f>
        <v>Fiscal Year ending November 30, 2026</v>
      </c>
      <c r="H535" s="42" t="str">
        <f aca="false">IF(Data!H533="","",Data!H533)</f>
        <v>Published by BIR</v>
      </c>
      <c r="I535" s="43" t="str">
        <f aca="false">IF(Data!I533="","",Data!I533)</f>
        <v>Deadline notation: statutory due date falls on Rizal Day — filing/payment moves to the next working day, Monday, 04 January 2027.</v>
      </c>
    </row>
    <row r="536" customFormat="false" ht="32.8" hidden="false" customHeight="false" outlineLevel="0" collapsed="false">
      <c r="A536" s="41" t="n">
        <f aca="false">IF(Data!A534="","",Data!A534)</f>
        <v>46386</v>
      </c>
      <c r="B536" s="42" t="str">
        <f aca="false">IF(Data!B534="","",Data!B534)</f>
        <v>Wednesday</v>
      </c>
      <c r="C536" s="42" t="str">
        <f aca="false">IF(Data!C534="","",Data!C534)</f>
        <v>December</v>
      </c>
      <c r="D536" s="42" t="str">
        <f aca="false">IF(Data!D534="","",Data!D534)</f>
        <v>Submission</v>
      </c>
      <c r="E536" s="42" t="str">
        <f aca="false">IF(Data!E534="","",Data!E534)</f>
        <v>1702</v>
      </c>
      <c r="F536" s="43" t="str">
        <f aca="false">IF(Data!F534="","",Data!F534)</f>
        <v>Proof of eFiled BIR Form 1702 – RT/EX/MX with Audited Financial Statements (AFS), 1709 (if applicable), and Other Attachments through Electronic Audited Financial Statements (eAFS) or Manually</v>
      </c>
      <c r="G536" s="43" t="str">
        <f aca="false">IF(Data!G534="","",Data!G534)</f>
        <v>Fiscal Year ending August 31, 2026</v>
      </c>
      <c r="H536" s="42" t="str">
        <f aca="false">IF(Data!H534="","",Data!H534)</f>
        <v>Published by BIR</v>
      </c>
      <c r="I536" s="43" t="str">
        <f aca="false">IF(Data!I534="","",Data!I534)</f>
        <v>Deadline notation: statutory due date falls on Rizal Day — filing/payment moves to the next working day, Monday, 04 January 2027.</v>
      </c>
    </row>
    <row r="537" customFormat="false" ht="32.8" hidden="false" customHeight="false" outlineLevel="0" collapsed="false">
      <c r="A537" s="41" t="n">
        <f aca="false">IF(Data!A535="","",Data!A535)</f>
        <v>46386</v>
      </c>
      <c r="B537" s="42" t="str">
        <f aca="false">IF(Data!B535="","",Data!B535)</f>
        <v>Wednesday</v>
      </c>
      <c r="C537" s="42" t="str">
        <f aca="false">IF(Data!C535="","",Data!C535)</f>
        <v>December</v>
      </c>
      <c r="D537" s="42" t="str">
        <f aca="false">IF(Data!D535="","",Data!D535)</f>
        <v>Submission</v>
      </c>
      <c r="E537" s="42" t="str">
        <f aca="false">IF(Data!E535="","",Data!E535)</f>
        <v/>
      </c>
      <c r="F537" s="43" t="str">
        <f aca="false">IF(Data!F535="","",Data!F535)</f>
        <v>Soft Copies of Inventory List and Schedules stored and saved in DVD-R/USB properly labeled together with Notarized Sworn Declaration</v>
      </c>
      <c r="G537" s="43" t="str">
        <f aca="false">IF(Data!G535="","",Data!G535)</f>
        <v>Fiscal Year ending November 30, 2026</v>
      </c>
      <c r="H537" s="42" t="str">
        <f aca="false">IF(Data!H535="","",Data!H535)</f>
        <v>Published by BIR</v>
      </c>
      <c r="I537" s="43" t="str">
        <f aca="false">IF(Data!I535="","",Data!I535)</f>
        <v>Deadline notation: statutory due date falls on Rizal Day — filing/payment moves to the next working day, Monday, 04 January 2027.</v>
      </c>
    </row>
    <row r="538" customFormat="false" ht="32.8" hidden="false" customHeight="false" outlineLevel="0" collapsed="false">
      <c r="A538" s="41" t="n">
        <f aca="false">IF(Data!A536="","",Data!A536)</f>
        <v>46386</v>
      </c>
      <c r="B538" s="42" t="str">
        <f aca="false">IF(Data!B536="","",Data!B536)</f>
        <v>Wednesday</v>
      </c>
      <c r="C538" s="42" t="str">
        <f aca="false">IF(Data!C536="","",Data!C536)</f>
        <v>December</v>
      </c>
      <c r="D538" s="42" t="str">
        <f aca="false">IF(Data!D536="","",Data!D536)</f>
        <v>Submission</v>
      </c>
      <c r="E538" s="42" t="str">
        <f aca="false">IF(Data!E536="","",Data!E536)</f>
        <v/>
      </c>
      <c r="F538" s="43" t="str">
        <f aca="false">IF(Data!F536="","",Data!F536)</f>
        <v>Quarterly Summary List of Sales/Purchases/Importations by a VAT Registered Taxpayers - eFPS Filers</v>
      </c>
      <c r="G538" s="43" t="str">
        <f aca="false">IF(Data!G536="","",Data!G536)</f>
        <v>Fiscal Quarter ending November 30, 2026</v>
      </c>
      <c r="H538" s="42" t="str">
        <f aca="false">IF(Data!H536="","",Data!H536)</f>
        <v>Published by BIR</v>
      </c>
      <c r="I538" s="43" t="str">
        <f aca="false">IF(Data!I536="","",Data!I536)</f>
        <v>Deadline notation: statutory due date falls on Rizal Day — filing/payment moves to the next working day, Monday, 04 January 2027.</v>
      </c>
    </row>
    <row r="539" customFormat="false" ht="32.8" hidden="false" customHeight="false" outlineLevel="0" collapsed="false">
      <c r="A539" s="41" t="n">
        <f aca="false">IF(Data!A537="","",Data!A537)</f>
        <v>46387</v>
      </c>
      <c r="B539" s="42" t="str">
        <f aca="false">IF(Data!B537="","",Data!B537)</f>
        <v>Thursday</v>
      </c>
      <c r="C539" s="42" t="str">
        <f aca="false">IF(Data!C537="","",Data!C537)</f>
        <v>December</v>
      </c>
      <c r="D539" s="42" t="str">
        <f aca="false">IF(Data!D537="","",Data!D537)</f>
        <v>Submission</v>
      </c>
      <c r="E539" s="42" t="str">
        <f aca="false">IF(Data!E537="","",Data!E537)</f>
        <v/>
      </c>
      <c r="F539" s="43" t="str">
        <f aca="false">IF(Data!F537="","",Data!F537)</f>
        <v>Manufacturers'/Assemblers'/Importers' Sworn Statement of each Particular Brand/Model of Automobile, Alcohol Products, Tobacco Products and Sweetened Beverages</v>
      </c>
      <c r="G539" s="43" t="str">
        <f aca="false">IF(Data!G537="","",Data!G537)</f>
        <v>2nd Semester of 2026</v>
      </c>
      <c r="H539" s="42" t="str">
        <f aca="false">IF(Data!H537="","",Data!H537)</f>
        <v>Published by BIR</v>
      </c>
      <c r="I539" s="43" t="str">
        <f aca="false">IF(Data!I537="","",Data!I537)</f>
        <v>Deadline notation: statutory due date falls on special non-working day — filing/payment moves to the next working day, Monday, 04 January 2027.</v>
      </c>
    </row>
  </sheetData>
  <autoFilter ref="A3:I539"/>
  <mergeCells count="1">
    <mergeCell ref="A2:I2"/>
  </mergeCells>
  <conditionalFormatting sqref="A4:I539">
    <cfRule type="expression" priority="2" aboveAverage="0" equalAverage="0" bottom="0" percent="0" rank="0" text="" dxfId="9">
      <formula>$H4="Projected"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&amp;K565a6eAAC Tax Calendar 2026 · Alcala Abellar Chan &amp;&amp; Co., CPAs&amp;R&amp;7 &amp;K565a6eCompiled 23 August 2026 ·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2026-08-23T01:35:10Z</dcterms:created>
  <dc:creator>openpyxl</dc:creator>
  <dc:description/>
  <dc:language>en-US</dc:language>
  <cp:lastModifiedBy/>
  <dcterms:modified xsi:type="dcterms:W3CDTF">2026-08-23T01:35:11Z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